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8475"/>
  </bookViews>
  <sheets>
    <sheet name="форма 2п" sheetId="1" r:id="rId1"/>
  </sheets>
  <definedNames>
    <definedName name="_xlnm._FilterDatabase" localSheetId="0" hidden="1">'форма 2п'!$A$17:$N$322</definedName>
    <definedName name="_xlnm.Print_Titles" localSheetId="0">'форма 2п'!$14:$16</definedName>
  </definedNames>
  <calcPr calcId="145621"/>
</workbook>
</file>

<file path=xl/calcChain.xml><?xml version="1.0" encoding="utf-8"?>
<calcChain xmlns="http://schemas.openxmlformats.org/spreadsheetml/2006/main">
  <c r="K79" i="1" l="1"/>
  <c r="J229" i="1"/>
  <c r="M229" i="1" l="1"/>
  <c r="F229" i="1"/>
  <c r="K229" i="1"/>
  <c r="I229" i="1"/>
  <c r="G229" i="1" l="1"/>
  <c r="G227" i="1" s="1"/>
  <c r="L227" i="1" l="1"/>
  <c r="J227" i="1"/>
  <c r="F227" i="1"/>
  <c r="H227" i="1"/>
  <c r="I227" i="1"/>
  <c r="K227" i="1"/>
  <c r="M227" i="1"/>
  <c r="N227" i="1"/>
  <c r="H242" i="1" l="1"/>
  <c r="I242" i="1"/>
  <c r="J242" i="1"/>
  <c r="K242" i="1"/>
  <c r="L242" i="1"/>
  <c r="M242" i="1"/>
  <c r="N242" i="1"/>
  <c r="F242" i="1"/>
  <c r="N150" i="1" l="1"/>
  <c r="E238" i="1" l="1"/>
  <c r="E232" i="1"/>
  <c r="E271" i="1"/>
  <c r="E273" i="1"/>
  <c r="F278" i="1"/>
  <c r="G278" i="1"/>
  <c r="H278" i="1"/>
  <c r="I278" i="1"/>
  <c r="J278" i="1"/>
  <c r="K278" i="1"/>
  <c r="L278" i="1"/>
  <c r="M278" i="1"/>
  <c r="N278" i="1"/>
  <c r="E278" i="1"/>
  <c r="E87" i="1"/>
  <c r="E85" i="1"/>
  <c r="E82" i="1"/>
  <c r="N87" i="1"/>
  <c r="M87" i="1"/>
  <c r="L87" i="1"/>
  <c r="K87" i="1"/>
  <c r="J87" i="1"/>
  <c r="I87" i="1"/>
  <c r="H87" i="1"/>
  <c r="G87" i="1"/>
  <c r="F87" i="1"/>
  <c r="N85" i="1"/>
  <c r="M85" i="1"/>
  <c r="L85" i="1"/>
  <c r="K85" i="1"/>
  <c r="J85" i="1"/>
  <c r="I85" i="1"/>
  <c r="H85" i="1"/>
  <c r="G85" i="1"/>
  <c r="F85" i="1"/>
  <c r="N82" i="1"/>
  <c r="M82" i="1"/>
  <c r="L82" i="1"/>
  <c r="K82" i="1"/>
  <c r="J82" i="1"/>
  <c r="I82" i="1"/>
  <c r="H82" i="1"/>
  <c r="G82" i="1"/>
  <c r="F82" i="1"/>
  <c r="I78" i="1"/>
  <c r="F75" i="1"/>
  <c r="E227" i="1" l="1"/>
  <c r="E242" i="1" s="1"/>
  <c r="F293" i="1"/>
  <c r="F277" i="1"/>
  <c r="G277" i="1"/>
  <c r="H277" i="1"/>
  <c r="I277" i="1"/>
  <c r="J277" i="1"/>
  <c r="K277" i="1"/>
  <c r="L277" i="1"/>
  <c r="M277" i="1"/>
  <c r="N277" i="1"/>
  <c r="F276" i="1"/>
  <c r="G276" i="1"/>
  <c r="H276" i="1"/>
  <c r="I276" i="1"/>
  <c r="J276" i="1"/>
  <c r="K276" i="1"/>
  <c r="L276" i="1"/>
  <c r="M276" i="1"/>
  <c r="N276" i="1"/>
  <c r="F275" i="1"/>
  <c r="G275" i="1"/>
  <c r="H275" i="1"/>
  <c r="I275" i="1"/>
  <c r="J275" i="1"/>
  <c r="K275" i="1"/>
  <c r="L275" i="1"/>
  <c r="M275" i="1"/>
  <c r="N275" i="1"/>
  <c r="E277" i="1"/>
  <c r="E276" i="1"/>
  <c r="E275" i="1"/>
  <c r="M273" i="1"/>
  <c r="L273" i="1"/>
  <c r="M271" i="1"/>
  <c r="L271" i="1"/>
  <c r="H271" i="1"/>
  <c r="I271" i="1"/>
  <c r="G271" i="1"/>
  <c r="F271" i="1"/>
  <c r="N259" i="1"/>
  <c r="M259" i="1"/>
  <c r="L259" i="1"/>
  <c r="K259" i="1"/>
  <c r="J259" i="1"/>
  <c r="I259" i="1"/>
  <c r="H259" i="1"/>
  <c r="G259" i="1"/>
  <c r="F259" i="1"/>
  <c r="E259" i="1"/>
  <c r="G150" i="1"/>
  <c r="H150" i="1"/>
  <c r="F150" i="1"/>
  <c r="F148" i="1"/>
  <c r="I148" i="1"/>
  <c r="H148" i="1"/>
  <c r="G148" i="1"/>
  <c r="G142" i="1"/>
  <c r="E142" i="1"/>
  <c r="H145" i="1"/>
  <c r="K145" i="1"/>
  <c r="N145" i="1"/>
  <c r="E141" i="1"/>
  <c r="F140" i="1"/>
  <c r="G140" i="1"/>
  <c r="H140" i="1"/>
  <c r="I140" i="1"/>
  <c r="J140" i="1"/>
  <c r="L140" i="1"/>
  <c r="M140" i="1"/>
  <c r="E140" i="1"/>
  <c r="G138" i="1"/>
  <c r="J138" i="1" s="1"/>
  <c r="M138" i="1" s="1"/>
  <c r="I138" i="1"/>
  <c r="L138" i="1" s="1"/>
  <c r="H138" i="1"/>
  <c r="E120" i="1"/>
  <c r="E116" i="1"/>
  <c r="E113" i="1"/>
  <c r="E111" i="1"/>
  <c r="H107" i="1"/>
  <c r="K107" i="1" s="1"/>
  <c r="N107" i="1" s="1"/>
  <c r="H108" i="1"/>
  <c r="G107" i="1"/>
  <c r="G108" i="1" s="1"/>
  <c r="F107" i="1"/>
  <c r="I107" i="1" s="1"/>
  <c r="G106" i="1"/>
  <c r="E106" i="1"/>
  <c r="E101" i="1"/>
  <c r="H101" i="1" s="1"/>
  <c r="K101" i="1" s="1"/>
  <c r="K102" i="1" s="1"/>
  <c r="E102" i="1"/>
  <c r="D239" i="1"/>
  <c r="C239" i="1"/>
  <c r="D238" i="1"/>
  <c r="C238" i="1"/>
  <c r="D236" i="1"/>
  <c r="C236" i="1"/>
  <c r="D235" i="1"/>
  <c r="C235" i="1"/>
  <c r="D233" i="1"/>
  <c r="C233" i="1"/>
  <c r="D232" i="1"/>
  <c r="C232" i="1"/>
  <c r="D231" i="1"/>
  <c r="C231" i="1"/>
  <c r="D229" i="1"/>
  <c r="C229" i="1"/>
  <c r="E78" i="1"/>
  <c r="D79" i="1"/>
  <c r="H35" i="1"/>
  <c r="G35" i="1"/>
  <c r="C227" i="1" l="1"/>
  <c r="C242" i="1" s="1"/>
  <c r="G101" i="1"/>
  <c r="D227" i="1"/>
  <c r="D242" i="1" s="1"/>
  <c r="N79" i="1"/>
  <c r="F78" i="1"/>
  <c r="I273" i="1"/>
  <c r="G273" i="1"/>
  <c r="J271" i="1"/>
  <c r="N271" i="1"/>
  <c r="F273" i="1"/>
  <c r="N273" i="1"/>
  <c r="K273" i="1"/>
  <c r="H273" i="1"/>
  <c r="J273" i="1"/>
  <c r="K271" i="1"/>
  <c r="E79" i="1"/>
  <c r="M79" i="1"/>
  <c r="L148" i="1"/>
  <c r="J148" i="1"/>
  <c r="L150" i="1"/>
  <c r="I150" i="1"/>
  <c r="N106" i="1"/>
  <c r="K106" i="1"/>
  <c r="I108" i="1"/>
  <c r="L107" i="1"/>
  <c r="L108" i="1" s="1"/>
  <c r="I106" i="1"/>
  <c r="L106" i="1"/>
  <c r="G79" i="1"/>
  <c r="F106" i="1"/>
  <c r="H106" i="1"/>
  <c r="F108" i="1"/>
  <c r="J107" i="1"/>
  <c r="H79" i="1"/>
  <c r="N111" i="1"/>
  <c r="K108" i="1"/>
  <c r="N108" i="1"/>
  <c r="F101" i="1"/>
  <c r="F102" i="1" s="1"/>
  <c r="J101" i="1"/>
  <c r="G102" i="1"/>
  <c r="H102" i="1"/>
  <c r="N101" i="1"/>
  <c r="N102" i="1" s="1"/>
  <c r="K35" i="1"/>
  <c r="G76" i="1"/>
  <c r="I35" i="1"/>
  <c r="L35" i="1"/>
  <c r="H76" i="1"/>
  <c r="F35" i="1"/>
  <c r="N35" i="1"/>
  <c r="J79" i="1" l="1"/>
  <c r="M148" i="1"/>
  <c r="K150" i="1"/>
  <c r="H111" i="1"/>
  <c r="K111" i="1"/>
  <c r="M150" i="1"/>
  <c r="J150" i="1"/>
  <c r="G111" i="1"/>
  <c r="K148" i="1"/>
  <c r="N148" i="1"/>
  <c r="J108" i="1"/>
  <c r="M107" i="1"/>
  <c r="M108" i="1" s="1"/>
  <c r="J106" i="1"/>
  <c r="M106" i="1"/>
  <c r="F79" i="1"/>
  <c r="F111" i="1"/>
  <c r="I101" i="1"/>
  <c r="I102" i="1" s="1"/>
  <c r="M101" i="1"/>
  <c r="M102" i="1" s="1"/>
  <c r="J102" i="1"/>
  <c r="F76" i="1"/>
  <c r="J35" i="1"/>
  <c r="M35" i="1"/>
  <c r="K76" i="1"/>
  <c r="N76" i="1"/>
  <c r="J76" i="1"/>
  <c r="M76" i="1"/>
  <c r="L79" i="1" l="1"/>
  <c r="I79" i="1"/>
  <c r="I111" i="1"/>
  <c r="L111" i="1"/>
  <c r="J111" i="1"/>
  <c r="M111" i="1"/>
  <c r="L101" i="1"/>
  <c r="L102" i="1" s="1"/>
  <c r="I76" i="1"/>
  <c r="L76" i="1"/>
</calcChain>
</file>

<file path=xl/sharedStrings.xml><?xml version="1.0" encoding="utf-8"?>
<sst xmlns="http://schemas.openxmlformats.org/spreadsheetml/2006/main" count="840" uniqueCount="539">
  <si>
    <t>в том числе по направлениям:</t>
  </si>
  <si>
    <t xml:space="preserve">налог на прибыль организаций </t>
  </si>
  <si>
    <t>налог на доходы физических лиц</t>
  </si>
  <si>
    <t xml:space="preserve">налог на добычу полезных ископаемых 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</si>
  <si>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</si>
  <si>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</si>
  <si>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</si>
  <si>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</si>
  <si>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</si>
  <si>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</si>
  <si>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 xml:space="preserve">Неналоговые доходы - всего </t>
  </si>
  <si>
    <t>2.4. Сельское хозяйство</t>
  </si>
  <si>
    <t>Продукция сельского хозяйства</t>
  </si>
  <si>
    <t>млн. руб.</t>
  </si>
  <si>
    <t>Индекс производства продукции сельского хозяйства</t>
  </si>
  <si>
    <t>Продукция сельского хозяйства в хозяйствах всех категорий, в том числе:</t>
  </si>
  <si>
    <t>Продукция растениеводства</t>
  </si>
  <si>
    <t xml:space="preserve">млн.руб. 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</si>
  <si>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</si>
  <si>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</si>
  <si>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</si>
  <si>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 том числе:</t>
  </si>
  <si>
    <t xml:space="preserve">2.6. Производство важнейших видов продукции в натуральном выражении 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</si>
  <si>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</si>
  <si>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</si>
  <si>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</si>
  <si>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</si>
  <si>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</si>
  <si>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</si>
  <si>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</si>
  <si>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</si>
  <si>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</si>
  <si>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</si>
  <si>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</si>
  <si>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Газ природный и попутный</t>
  </si>
  <si>
    <t>млрд.куб.м.</t>
  </si>
  <si>
    <t>Мясо и субпродукты пищевые убойных животных</t>
  </si>
  <si>
    <t>тыс. руб.</t>
  </si>
  <si>
    <t>2.7. Строительство</t>
  </si>
  <si>
    <t>Объем работ, выполненных по виду экономической деятельности "Строительство" (Раздел F)</t>
  </si>
  <si>
    <t>акцизы</t>
  </si>
  <si>
    <t>в ценах соответствующих лет; млн. руб.</t>
  </si>
  <si>
    <t>Индекс производства по виду деятельности "Строительство" (Раздел F)</t>
  </si>
  <si>
    <t>% к предыдущему году в сопоставимых ценах</t>
  </si>
  <si>
    <t>Ввод в действие жилых домов</t>
  </si>
  <si>
    <t>тыс. кв. м. в общей площади</t>
  </si>
  <si>
    <t>%</t>
  </si>
  <si>
    <t>3. Торговля и услуги населению</t>
  </si>
  <si>
    <t>Оборот розничной торговли</t>
  </si>
  <si>
    <t>Оборот общественного питания</t>
  </si>
  <si>
    <t>Структура оборота розничной торговли</t>
  </si>
  <si>
    <t>Объем платных услуг населению</t>
  </si>
  <si>
    <t>единиц</t>
  </si>
  <si>
    <t>в том числе по отдельным видам экономической деятельности:</t>
  </si>
  <si>
    <t>добыча полезных ископаемых</t>
  </si>
  <si>
    <t>обрабатывающие производства</t>
  </si>
  <si>
    <t>строительство</t>
  </si>
  <si>
    <t>тыс. чел.</t>
  </si>
  <si>
    <t xml:space="preserve">млрд. руб. </t>
  </si>
  <si>
    <t>в том числе по видам экономической деятельности:</t>
  </si>
  <si>
    <t>6. Инвестиции</t>
  </si>
  <si>
    <t>Инвестиции в основной капитал</t>
  </si>
  <si>
    <t>Индекс физического объема инвестиций в основной капитал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</si>
  <si>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</si>
  <si>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</si>
  <si>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Распределение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по видам экономической деятельности:</t>
  </si>
  <si>
    <t>без субъектов малого предпринимательства; млн. руб.</t>
  </si>
  <si>
    <t>Раздел F: строительство</t>
  </si>
  <si>
    <t>Распределение инвестиций в основной капитал по источникам финансирования (без субъектов малого предпринимательства и объема инвестиций, не наблюдаемых прямыми статистическими методами)</t>
  </si>
  <si>
    <t>Собственные средства</t>
  </si>
  <si>
    <t>млн. рублей</t>
  </si>
  <si>
    <t>Привлеченные средства</t>
  </si>
  <si>
    <t>в том числе кредиты иностранных банков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</si>
  <si>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</si>
  <si>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</si>
  <si>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</si>
  <si>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</si>
  <si>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Ввод в действие основных фондов в ценах соответствующих лет</t>
  </si>
  <si>
    <t>Коэффициент обновления основных фондов</t>
  </si>
  <si>
    <t>млн.руб.</t>
  </si>
  <si>
    <t>образование</t>
  </si>
  <si>
    <t>социальная политика</t>
  </si>
  <si>
    <t xml:space="preserve">      Дефицит(-),профицит(+) консолидированного бюджета субъекта Российской Федерации</t>
  </si>
  <si>
    <t>8. Денежные доходы и расходы населения</t>
  </si>
  <si>
    <t>Денежные доходы населения</t>
  </si>
  <si>
    <t>доходы от предпринимательской деятельности</t>
  </si>
  <si>
    <t>оплата труда</t>
  </si>
  <si>
    <t>другие доходы (включая "скрытые", от продажи валюты, денежные переводы и пр.)</t>
  </si>
  <si>
    <t>доходы от собственности</t>
  </si>
  <si>
    <t>социальные выплаты</t>
  </si>
  <si>
    <t>пенсии</t>
  </si>
  <si>
    <t>пособия и социальная помощь</t>
  </si>
  <si>
    <t>стипендии</t>
  </si>
  <si>
    <t xml:space="preserve">Среднедушевые денежные доходы (в месяц) </t>
  </si>
  <si>
    <t>руб.</t>
  </si>
  <si>
    <t>Средний размер назначенных пенсий</t>
  </si>
  <si>
    <t>Реальный размер назначенных пенсий</t>
  </si>
  <si>
    <t>Величина прожиточного минимума (в среднем на душу населения)</t>
  </si>
  <si>
    <t>руб. в месяц</t>
  </si>
  <si>
    <t>Численность населения с денежными доходами ниже величины прожиточного минимума</t>
  </si>
  <si>
    <t>% от общей численности населения субъекта</t>
  </si>
  <si>
    <t>Расходы населения</t>
  </si>
  <si>
    <t xml:space="preserve"> </t>
  </si>
  <si>
    <t>покупка товаров и оплата услуг</t>
  </si>
  <si>
    <t>из них покупка товаров</t>
  </si>
  <si>
    <t>обязательные платежи и разнообразные взносы</t>
  </si>
  <si>
    <t>прочие расходы</t>
  </si>
  <si>
    <t xml:space="preserve">      Превышение доходов над расходами (+), или расходов над доходами (-)</t>
  </si>
  <si>
    <t>9. Труд и занятость</t>
  </si>
  <si>
    <t>Распределение среднегодовой численности занятых в экономике по формам собственности:</t>
  </si>
  <si>
    <t>на предприятиях и в организациях государственной и муниципальной форм собственности</t>
  </si>
  <si>
    <t>собственность общественных и религиозных организаций (объединений)</t>
  </si>
  <si>
    <t>смешанная российская</t>
  </si>
  <si>
    <t>иностранная, совместная российская и иностранная</t>
  </si>
  <si>
    <t>частная</t>
  </si>
  <si>
    <t>Уровень безработицы</t>
  </si>
  <si>
    <t>Уровень зарегистрированной безработицы (на конец года)</t>
  </si>
  <si>
    <t>Численность безработных (по методологии МОТ)</t>
  </si>
  <si>
    <t>Численность безработных, зарегистрированных в  государственных учреждениях службы занятости населения (на конец года)</t>
  </si>
  <si>
    <t>Численность незанятых граждан, зарегистрированных в государственных учреждениях службы занятости населения, в расчете на одну заявленную вакансию (на конец года)</t>
  </si>
  <si>
    <t>чел.</t>
  </si>
  <si>
    <t>Фонд начисленной заработной платы всех работников</t>
  </si>
  <si>
    <t>Выплаты социального характера - всего</t>
  </si>
  <si>
    <t>Просроченная задолженность по заработной плате в процентах к месячному фонду заработной платы организаций, имеющих просроченную задолженность (без субъектов малого предпринимательства)</t>
  </si>
  <si>
    <t>на конец года, %</t>
  </si>
  <si>
    <t>Удельный вес лиц с высшим образованием в численности занятых в экономике</t>
  </si>
  <si>
    <t>10. Развитие социальной сферы</t>
  </si>
  <si>
    <t>Численность детей в дошкольных образовательных учреждениях</t>
  </si>
  <si>
    <t xml:space="preserve">Численность обучающихся общеобразовательных учреждениях (без вечерних (сменных) общеобразовательных учреждениях (на начало учебного года) </t>
  </si>
  <si>
    <t>государственных и муниципальных</t>
  </si>
  <si>
    <t>негосударственных</t>
  </si>
  <si>
    <t>Численность обучающихся в образовательных учреждений начального профессионального образования</t>
  </si>
  <si>
    <t>Численность студентов образовательных учреждений среднего профессионального образования (на начало учебного года)</t>
  </si>
  <si>
    <t>из них в государственных и муниципальных образовательных учреждениях</t>
  </si>
  <si>
    <t>Численность студентов образовательных учреждений высшего профессионального образования (на начало учебного года)</t>
  </si>
  <si>
    <t>Выпуск специалистов:</t>
  </si>
  <si>
    <t>Выпуск специалистов образовательными учреждениями среднего профессионального образования</t>
  </si>
  <si>
    <t>Выпуск специалистов образовательными учреждениями высшего профессионального образования</t>
  </si>
  <si>
    <t>Обеспеченность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</si>
  <si>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</si>
  <si>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</si>
  <si>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</si>
  <si>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</si>
  <si>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</si>
  <si>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</si>
  <si>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</si>
  <si>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мощностью амбулаторно-поликлинических учреждений на 10 000 человек населения</t>
  </si>
  <si>
    <t>на конец года; посещений в смену</t>
  </si>
  <si>
    <t>Численность:</t>
  </si>
  <si>
    <t>врачей всех специальностей</t>
  </si>
  <si>
    <t>на конец года; тыс. чел.</t>
  </si>
  <si>
    <t>среднего медицинского персонала</t>
  </si>
  <si>
    <t xml:space="preserve">Число выбывших с территории региона </t>
  </si>
  <si>
    <t>тыс. человек</t>
  </si>
  <si>
    <t>Число прибывших на территорию региона</t>
  </si>
  <si>
    <t>12. Туризм</t>
  </si>
  <si>
    <t>Численность иностранных граждан, прибывших в регион по цели поездки туризм</t>
  </si>
  <si>
    <t>Численность российских граждан, выехавших за границу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</si>
  <si>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</si>
  <si>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</si>
  <si>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Безвозмездные поступления</t>
  </si>
  <si>
    <t>дотации из федерального бюджета</t>
  </si>
  <si>
    <t>дотации на выравнивание бюджетной обеспеченности</t>
  </si>
  <si>
    <t>субсидии из федерального бюджета</t>
  </si>
  <si>
    <t>субвенции из федерального 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</si>
  <si>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</si>
  <si>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</si>
  <si>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</si>
  <si>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</si>
  <si>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</si>
  <si>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</si>
  <si>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культура, кинематография</t>
  </si>
  <si>
    <t>здравоохранение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</si>
  <si>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</si>
  <si>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</si>
  <si>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</si>
  <si>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Государственный долг субъекта Российской Федерации и входящих в его состав муниципальных образований</t>
  </si>
  <si>
    <t>мест на 1000 детей в возрасте 1-6 лет</t>
  </si>
  <si>
    <t>Показатели</t>
  </si>
  <si>
    <t>Единица измерения</t>
  </si>
  <si>
    <t>1. Население</t>
  </si>
  <si>
    <t>Численность населения (среднегодовая)</t>
  </si>
  <si>
    <t>Все население (среднегодовая)</t>
  </si>
  <si>
    <t>тыс.чел.</t>
  </si>
  <si>
    <t>% к предыдущему году</t>
  </si>
  <si>
    <t>Городское население (среднегодовая)</t>
  </si>
  <si>
    <t>Сельское население (среднегодовая)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</si>
  <si>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</si>
  <si>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</si>
  <si>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</si>
  <si>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</si>
  <si>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</si>
  <si>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</si>
  <si>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2. Производство товаров и услуг</t>
  </si>
  <si>
    <t xml:space="preserve">млн. руб. </t>
  </si>
  <si>
    <t>Добыча полезных ископаемых</t>
  </si>
  <si>
    <t>Обрабатывающие производства</t>
  </si>
  <si>
    <t>Среднемесячная номинальная начисленная заработная плата в целом по региону</t>
  </si>
  <si>
    <t>Налоговые и неналоговые доходы - всего</t>
  </si>
  <si>
    <t>5. 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</si>
  <si>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</si>
  <si>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</si>
  <si>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</si>
  <si>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</si>
  <si>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 - РАЗДЕЛ B: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</si>
  <si>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</si>
  <si>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Темп роста отгрузки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</si>
  <si>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</si>
  <si>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</si>
  <si>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</si>
  <si>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</si>
  <si>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</si>
  <si>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>Раздел А: сельское, лесное хозяйство, охота, рыболовство и рыбоводство</t>
  </si>
  <si>
    <t>Раздел В: добыча полезных ископаемых</t>
  </si>
  <si>
    <t>базовый</t>
  </si>
  <si>
    <t>консервативный</t>
  </si>
  <si>
    <t>целевой</t>
  </si>
  <si>
    <t>1 вариант</t>
  </si>
  <si>
    <t>2 вариант</t>
  </si>
  <si>
    <t>3 вариант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</si>
  <si>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</si>
  <si>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</si>
  <si>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</si>
  <si>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</si>
  <si>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</si>
  <si>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</si>
  <si>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</si>
  <si>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O: Государственное управление и обеспечение военной безопасности; социальное обеспечение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</si>
  <si>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</si>
  <si>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</si>
  <si>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</si>
  <si>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</si>
  <si>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</si>
  <si>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</si>
  <si>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Темп роста отгрузки - РАЗДЕЛ D: Обеспечение электрической энергией, газом и паром; кондиционирование воздуха</t>
  </si>
  <si>
    <t>Раздел С: обрабатывающие производства</t>
  </si>
  <si>
    <t>Раздел H: Транспортировка и хранение</t>
  </si>
  <si>
    <t>2.3. Промышленное производство (BCDE)</t>
  </si>
  <si>
    <t>Реальные денежные доходы населения</t>
  </si>
  <si>
    <t>Налоговые доходы консолидированного бюджета муниципального района (городского округа) - всего</t>
  </si>
  <si>
    <t>7. Консолидированный бюджет муниципального района (городского округа) (включая местные бюджеты без учета территориальных внебюджетных фондов)</t>
  </si>
  <si>
    <t xml:space="preserve">Доходы консолидированного бюджета муниципального района (городского округа) </t>
  </si>
  <si>
    <t>Расходы консолидированного бюджета  муниципального района (городского округа) - всего</t>
  </si>
  <si>
    <t>Темп роста отгрузки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</si>
  <si>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 *</t>
  </si>
  <si>
    <t>Темп роста отгрузки - 17 Производство бумаги и бумажных изделий *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</si>
  <si>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 *</t>
  </si>
  <si>
    <t>Объем отгруженных товаров собственного производства, выполненных работ и услуг собственными силами - 10 Производство пищевых продуктов *</t>
  </si>
  <si>
    <t>Темп роста отгрузки -10 Производство пищевых продуктов *</t>
  </si>
  <si>
    <t>Объем отгруженных товаров собственного производства, выполненных работ и услуг собственными силами - 11 Производство напитков *</t>
  </si>
  <si>
    <t>Темп роста отгрузки -11 Производство напитков *</t>
  </si>
  <si>
    <t>Объем отгруженных товаров собственного производства, выполненных работ и услуг собственными силами - 12 Производство табачных изделий *</t>
  </si>
  <si>
    <t>Темп роста отгрузки - 12 Производство табачных изделий *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</si>
  <si>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 *</t>
  </si>
  <si>
    <t>Объем отгруженных товаров собственного производства, выполненных работ и услуг собственными силами - 14 Производство одежды *</t>
  </si>
  <si>
    <t>Темп роста отгрузки - 14 Производство одежды *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</si>
  <si>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 *</t>
  </si>
  <si>
    <t>Темп отгрузки - 16 Обработка древесины и производство изделий из дерева и пробки, кроме мебели, производство изделий из соломки и материалов для плетения *</t>
  </si>
  <si>
    <t>Темп роста отгрузки - 18 Деятельность полиграфическая и копирование носителей информации *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</si>
  <si>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 *</t>
  </si>
  <si>
    <t>Темп роста отгрузки - 21 Производство лекарственных средств и материалов, применяемых в медицинских целях *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</si>
  <si>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 *</t>
  </si>
  <si>
    <t>Темп роста отгрузки - 22 Производство резиновых и пластмассовых изделий *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</si>
  <si>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 *</t>
  </si>
  <si>
    <t>Темп роста отгрузки - 23 Производство прочей неметаллической минеральной продукции *</t>
  </si>
  <si>
    <t>Объем отгруженных товаров собственного производства, выполненных работ и услуг собственными силами - 24 Производство металлургическое *</t>
  </si>
  <si>
    <t>Темп роста отгрузки - 24 Производство металлургическое *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</si>
  <si>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 *</t>
  </si>
  <si>
    <t>Темп роста отгрузки - 25 Производство готовых металлических изделий, кроме машин и оборудования *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</si>
  <si>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 *</t>
  </si>
  <si>
    <t>Темп роста отгрузки - 26 Производство компьютеров, электронных и  оптических изделий *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</si>
  <si>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 *</t>
  </si>
  <si>
    <t>Темп роста отгрузки - 27 Производство электрического оборудования *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</si>
  <si>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 *</t>
  </si>
  <si>
    <t>Темп роста отгрузки - 30 Производство прочих транспортных средств и оборудования *</t>
  </si>
  <si>
    <t>Объем отгруженных товаров собственного производства, выполненных работ и услуг собственными силами - 31 Производство мебели *</t>
  </si>
  <si>
    <t>Темп роста отгрузки - 31 Производство мебели *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</si>
  <si>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 *</t>
  </si>
  <si>
    <t>Темп роста отгрузки - 32 Производство прочих готовых изделий *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</si>
  <si>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</si>
  <si>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 **</t>
  </si>
  <si>
    <t>Темп роста отгрузки - 20 Производство химических веществ и химических продуктов **</t>
  </si>
  <si>
    <t>* город Ставрополь</t>
  </si>
  <si>
    <t>Все страны***</t>
  </si>
  <si>
    <t xml:space="preserve">   Страны вне СНГ***</t>
  </si>
  <si>
    <t xml:space="preserve">   Страны СНГ***</t>
  </si>
  <si>
    <t xml:space="preserve">    Страны вне СНГ***</t>
  </si>
  <si>
    <t xml:space="preserve">    Страны СНГ***</t>
  </si>
  <si>
    <t>Количество российских посетителей из других регионов (резидентов)***</t>
  </si>
  <si>
    <t>*** города-курорты КМВ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</si>
  <si>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</si>
  <si>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утилизация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</si>
  <si>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</si>
  <si>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</si>
  <si>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в области информации и связи</t>
  </si>
  <si>
    <t>деятельность по операциям с недвижимым имуществом</t>
  </si>
  <si>
    <t>20 Производство химических веществ и химических продуктов**</t>
  </si>
  <si>
    <t>10 Производство пищевых продуктов*</t>
  </si>
  <si>
    <t>11 Производство напитков*</t>
  </si>
  <si>
    <t>12 Производство табачных изделий*</t>
  </si>
  <si>
    <t>13 Производство текстильных изделий*</t>
  </si>
  <si>
    <t>14 Производство одежды*</t>
  </si>
  <si>
    <t>16 Обработка древесины и производство изделий из дерева и пробки, кроме мебели, производство изделий из соломки и материалов для плетения*</t>
  </si>
  <si>
    <t>17 Производство бумаги и бумажных изделий*</t>
  </si>
  <si>
    <t>18 Деятельность полиграфическая и копирование носителей информации*</t>
  </si>
  <si>
    <t>21 Производство лекарственных средств и материалов, применяемых в медицинских целях*</t>
  </si>
  <si>
    <t>22 Производство резиновых и пластмассовых изделий*</t>
  </si>
  <si>
    <t>23 Производство прочей неметаллической минеральной продукции*</t>
  </si>
  <si>
    <t>24 Производство металлургическое*</t>
  </si>
  <si>
    <t>25 Производство готовых металлических изделий, кроме машин и оборудования*</t>
  </si>
  <si>
    <t>26 Производство компьютеров, электронных и  оптических изделий*</t>
  </si>
  <si>
    <t>27 Производство электрического оборудования*</t>
  </si>
  <si>
    <t>30 Производство прочих транспортных средств и оборудования*</t>
  </si>
  <si>
    <t>31 Производство мебели*</t>
  </si>
  <si>
    <t>32 Производство прочих готовых изделий*</t>
  </si>
  <si>
    <t>**города Ставрополь и Невинномысск</t>
  </si>
  <si>
    <t>69,0/100,7</t>
  </si>
  <si>
    <t>69,0/0</t>
  </si>
  <si>
    <t>0/100,9</t>
  </si>
  <si>
    <t>0/100,7</t>
  </si>
  <si>
    <t>69,0/100,9</t>
  </si>
  <si>
    <t>12,0/11,1</t>
  </si>
  <si>
    <t>12,8/10,1</t>
  </si>
  <si>
    <t>12,8/10,8</t>
  </si>
  <si>
    <t>13,7/10,7</t>
  </si>
  <si>
    <t xml:space="preserve"> -0,7/-0,1</t>
  </si>
  <si>
    <t xml:space="preserve"> -0,8/-0,6</t>
  </si>
  <si>
    <t xml:space="preserve"> 2,0/3,02</t>
  </si>
  <si>
    <t xml:space="preserve"> 1,6/2,3</t>
  </si>
  <si>
    <t xml:space="preserve"> 2,7/3</t>
  </si>
  <si>
    <t xml:space="preserve"> 2,3/2,7</t>
  </si>
  <si>
    <t>4213,7/412,6</t>
  </si>
  <si>
    <t>6075,4/163,2</t>
  </si>
  <si>
    <t>105,5/68,4</t>
  </si>
  <si>
    <t>804,1/0</t>
  </si>
  <si>
    <t>1067,6/0</t>
  </si>
  <si>
    <t>104,7/0</t>
  </si>
  <si>
    <t>132,8/0</t>
  </si>
  <si>
    <t>0/6802</t>
  </si>
  <si>
    <t>0/90,6</t>
  </si>
  <si>
    <t>0/4453</t>
  </si>
  <si>
    <t>0/95,6</t>
  </si>
  <si>
    <t>0/2349</t>
  </si>
  <si>
    <t>0/81</t>
  </si>
  <si>
    <t>0/444,7</t>
  </si>
  <si>
    <t>0/449</t>
  </si>
  <si>
    <t>0/0</t>
  </si>
  <si>
    <t>0/35,3</t>
  </si>
  <si>
    <t>0/45,7</t>
  </si>
  <si>
    <t>0/24,1</t>
  </si>
  <si>
    <t>0/34,7</t>
  </si>
  <si>
    <t>0/17,4</t>
  </si>
  <si>
    <t>0/16,5</t>
  </si>
  <si>
    <t>0/22</t>
  </si>
  <si>
    <t>0/26,8</t>
  </si>
  <si>
    <t>0/19,41</t>
  </si>
  <si>
    <t>0/19,5</t>
  </si>
  <si>
    <t>0/16,56</t>
  </si>
  <si>
    <t>0/16,41</t>
  </si>
  <si>
    <t>0/80,03</t>
  </si>
  <si>
    <t>0/72,2</t>
  </si>
  <si>
    <t>174,2/350</t>
  </si>
  <si>
    <t>159,1/354</t>
  </si>
  <si>
    <t>99,1/98,7</t>
  </si>
  <si>
    <t>7,8/21,67</t>
  </si>
  <si>
    <t>16,6/17,9</t>
  </si>
  <si>
    <t>6065,9/3673,3</t>
  </si>
  <si>
    <t>5806,8/3500</t>
  </si>
  <si>
    <t>82,30/84,7</t>
  </si>
  <si>
    <t>929,2/177</t>
  </si>
  <si>
    <t>76,8/73</t>
  </si>
  <si>
    <t>1361,8/170,7</t>
  </si>
  <si>
    <t>2420,5/1010</t>
  </si>
  <si>
    <t>2072,0/1079,1</t>
  </si>
  <si>
    <t>96,6/91,5</t>
  </si>
  <si>
    <t xml:space="preserve"> 570 / 463</t>
  </si>
  <si>
    <t xml:space="preserve"> 569 / 461</t>
  </si>
  <si>
    <t xml:space="preserve"> 103 /37</t>
  </si>
  <si>
    <t xml:space="preserve"> 25 /20</t>
  </si>
  <si>
    <t xml:space="preserve"> 181 /112</t>
  </si>
  <si>
    <t>106 /20</t>
  </si>
  <si>
    <t xml:space="preserve"> 105 /37</t>
  </si>
  <si>
    <t>23 /20</t>
  </si>
  <si>
    <t>184 / 112</t>
  </si>
  <si>
    <t>107 /20</t>
  </si>
  <si>
    <t>10,18 / 2,55</t>
  </si>
  <si>
    <t>10,20 / 2,55</t>
  </si>
  <si>
    <t>2,6 /0,2</t>
  </si>
  <si>
    <t xml:space="preserve"> 2 /5</t>
  </si>
  <si>
    <t>3/0</t>
  </si>
  <si>
    <t>3 /0</t>
  </si>
  <si>
    <t>0,3 /0,4</t>
  </si>
  <si>
    <t>5,15 / 0,8</t>
  </si>
  <si>
    <t>5,16 /0,8</t>
  </si>
  <si>
    <t>0,2 /0,1</t>
  </si>
  <si>
    <t>13,0/ 4,53</t>
  </si>
  <si>
    <t>13,6 /4,72</t>
  </si>
  <si>
    <t>7,5 /0,65</t>
  </si>
  <si>
    <t>7,3 /0,73</t>
  </si>
  <si>
    <t>0,2 /0,2</t>
  </si>
  <si>
    <t>0,5/0</t>
  </si>
  <si>
    <t>0,9/0</t>
  </si>
  <si>
    <t>0,01 /0,04</t>
  </si>
  <si>
    <t>0,4 /0,35</t>
  </si>
  <si>
    <t>3,7 /1,68</t>
  </si>
  <si>
    <t>3,8 /1,981</t>
  </si>
  <si>
    <t>1/0</t>
  </si>
  <si>
    <t>0,1/0</t>
  </si>
  <si>
    <t>0,13 /0</t>
  </si>
  <si>
    <t>0,84 /0,02</t>
  </si>
  <si>
    <t>0,92 /0,02</t>
  </si>
  <si>
    <t>3299,47 /1577,5</t>
  </si>
  <si>
    <t>205,73 /63,8</t>
  </si>
  <si>
    <t>8,9 /102</t>
  </si>
  <si>
    <t>3123,3 / 493,3</t>
  </si>
  <si>
    <t>0,9 /0</t>
  </si>
  <si>
    <t xml:space="preserve"> 0 /26</t>
  </si>
  <si>
    <t>183,6 / 3</t>
  </si>
  <si>
    <t>71,3 /4</t>
  </si>
  <si>
    <t>34,5 /0</t>
  </si>
  <si>
    <t>37,4 / 0</t>
  </si>
  <si>
    <t>0,0 / 0</t>
  </si>
  <si>
    <t>10,4 /0</t>
  </si>
  <si>
    <t>0,1 /33,9</t>
  </si>
  <si>
    <t>8,4/1,6</t>
  </si>
  <si>
    <t>25,9 /1,8</t>
  </si>
  <si>
    <t>16,7 /0</t>
  </si>
  <si>
    <t>28,2 / 0</t>
  </si>
  <si>
    <t>0,2 /0</t>
  </si>
  <si>
    <t>11,6 /0</t>
  </si>
  <si>
    <t>6,9 /0</t>
  </si>
  <si>
    <t>50,2 /42,3</t>
  </si>
  <si>
    <t>16,3 /7</t>
  </si>
  <si>
    <t>6,1 /36,4</t>
  </si>
  <si>
    <t>11,9 /10</t>
  </si>
  <si>
    <t>17,4 /5,6</t>
  </si>
  <si>
    <t>27,7 /5</t>
  </si>
  <si>
    <t>1,4 / 1</t>
  </si>
  <si>
    <t>4,7 /1</t>
  </si>
  <si>
    <t>0,5 /0</t>
  </si>
  <si>
    <t>0,6 /0</t>
  </si>
  <si>
    <t>294,8 /803,8</t>
  </si>
  <si>
    <t>340,6 / 1639,4</t>
  </si>
  <si>
    <t>251,2 /328</t>
  </si>
  <si>
    <t>2872,0 /165,3</t>
  </si>
  <si>
    <t>0,0 / 38,3</t>
  </si>
  <si>
    <t>0,0 /62,4</t>
  </si>
  <si>
    <t>28,8 /64,6</t>
  </si>
  <si>
    <t>21,5 /31</t>
  </si>
  <si>
    <t>4,6 /26,9</t>
  </si>
  <si>
    <t>3,7 /6,7</t>
  </si>
  <si>
    <t>2842,3 / 0</t>
  </si>
  <si>
    <t>129,5 /230,8</t>
  </si>
  <si>
    <t>14,7 /39,5</t>
  </si>
  <si>
    <t>0,0 /151,2</t>
  </si>
  <si>
    <t>68,4 /40,1</t>
  </si>
  <si>
    <t>39,7 /9</t>
  </si>
  <si>
    <t>15,8 /25</t>
  </si>
  <si>
    <t>12,9 /6,1</t>
  </si>
  <si>
    <t>165,3 / 448</t>
  </si>
  <si>
    <t>кредиты банков</t>
  </si>
  <si>
    <t>заемные средства других организаций</t>
  </si>
  <si>
    <t>бюджетные средства</t>
  </si>
  <si>
    <t>35,8 /0,0</t>
  </si>
  <si>
    <t>6,45/5,31</t>
  </si>
  <si>
    <t>6,25/5,33</t>
  </si>
  <si>
    <t>0,25/0,25</t>
  </si>
  <si>
    <t>0,3/0,27</t>
  </si>
  <si>
    <t>0,26/6,78</t>
  </si>
  <si>
    <t>1,57/6,8</t>
  </si>
  <si>
    <t>0,1/0,02</t>
  </si>
  <si>
    <t>0,37/0,09</t>
  </si>
  <si>
    <t>23,4/30,4</t>
  </si>
  <si>
    <t>23,5/30,7</t>
  </si>
  <si>
    <t>10,18/7,08</t>
  </si>
  <si>
    <t>10,6/6,6</t>
  </si>
  <si>
    <t>2709,2/1730,3</t>
  </si>
  <si>
    <t>3017,6/1626,0</t>
  </si>
  <si>
    <t xml:space="preserve"> - </t>
  </si>
  <si>
    <t>7,10/19,80</t>
  </si>
  <si>
    <t>7,14/19,80</t>
  </si>
  <si>
    <t>11,36/14,86</t>
  </si>
  <si>
    <t>11,43/14,86</t>
  </si>
  <si>
    <t>6,9 / 8,7</t>
  </si>
  <si>
    <t>6,9 /9,2</t>
  </si>
  <si>
    <t>0,41 /  0</t>
  </si>
  <si>
    <t>5,01/0</t>
  </si>
  <si>
    <t>0,69 /0</t>
  </si>
  <si>
    <t>1,41 /0</t>
  </si>
  <si>
    <t>0,49 /0</t>
  </si>
  <si>
    <t>0,22 / 0,13</t>
  </si>
  <si>
    <t>0,23 / 0,14</t>
  </si>
  <si>
    <t>0,52 / 0,30</t>
  </si>
  <si>
    <t>0,53 / 0,31</t>
  </si>
  <si>
    <t>67 / 16</t>
  </si>
  <si>
    <t>68 /16,10</t>
  </si>
  <si>
    <t>23,6/20,7</t>
  </si>
  <si>
    <t>22,2/20,4</t>
  </si>
  <si>
    <t>104,2/113,3</t>
  </si>
  <si>
    <t>106,3/101,5</t>
  </si>
  <si>
    <t>12,1/10,8</t>
  </si>
  <si>
    <t>11,2/10,4</t>
  </si>
  <si>
    <t>103,7/104</t>
  </si>
  <si>
    <t>108/ 104</t>
  </si>
  <si>
    <t>0,36/0</t>
  </si>
  <si>
    <t>1,15 /0</t>
  </si>
  <si>
    <t>4,64 /0</t>
  </si>
  <si>
    <t>0,36 /0</t>
  </si>
  <si>
    <t>205,7/41,6</t>
  </si>
  <si>
    <t>Примечание: данные города Георгиевска/данные Георгиевского района</t>
  </si>
  <si>
    <t>0/7700</t>
  </si>
  <si>
    <t>0/5200</t>
  </si>
  <si>
    <t>0/2500</t>
  </si>
  <si>
    <t>3592 /3763</t>
  </si>
  <si>
    <t>3593 /3763</t>
  </si>
  <si>
    <t xml:space="preserve"> 820 / 430</t>
  </si>
  <si>
    <t>813 / 430</t>
  </si>
  <si>
    <t>Отчет</t>
  </si>
  <si>
    <t>Оценка</t>
  </si>
  <si>
    <t>Прогноз</t>
  </si>
  <si>
    <t>95,7/95,2</t>
  </si>
  <si>
    <t>85,6/106,8</t>
  </si>
  <si>
    <t>68,2/103,6</t>
  </si>
  <si>
    <t>9,4/162,9</t>
  </si>
  <si>
    <t>0 / 366,1</t>
  </si>
  <si>
    <t>0 / 681,9</t>
  </si>
  <si>
    <t>144,18/39,6</t>
  </si>
  <si>
    <t>91,3/101,1</t>
  </si>
  <si>
    <t>ПРОГНОЗ</t>
  </si>
  <si>
    <t xml:space="preserve">социально-экономического развития Георгиевского городского округа Ставропольского края на 2018 год и плановый период 2019 и 2020 годы </t>
  </si>
  <si>
    <t>постановлением администрации</t>
  </si>
  <si>
    <t>Георгиевского городского округа</t>
  </si>
  <si>
    <t>от 09 ноября 2017 г. № 2062</t>
  </si>
  <si>
    <t>Ставропольского края</t>
  </si>
  <si>
    <t xml:space="preserve">             УТВЕРЖДЕН</t>
  </si>
  <si>
    <t>департемента экономического развития и торговли</t>
  </si>
  <si>
    <t>администрации Георгиевского городского округа</t>
  </si>
  <si>
    <t>Заместитель главы администрации - начальник</t>
  </si>
  <si>
    <t>Г.В.Стрельников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</si>
</sst>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0.000"/>
  </numFmts>
  <fonts count="9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sz val="7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90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3" fillId="0" borderId="3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1" xfId="0" applyNumberFormat="1" applyFont="1" applyFill="1" applyBorder="1" applyAlignment="1">
      <alignment horizontal="center" vertical="center" wrapText="1" shrinkToFit="1"/>
    </xf>
    <xf numFmtId="165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 shrinkToFit="1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2" xfId="0" applyFont="1" applyFill="1" applyBorder="1" applyAlignment="1" applyProtection="1">
      <alignment horizontal="left" vertical="center" wrapText="1" shrinkToFit="1"/>
    </xf>
    <xf numFmtId="0" fontId="1" fillId="0" borderId="0" xfId="0" applyFont="1" applyFill="1" applyBorder="1" applyAlignment="1" applyProtection="1">
      <alignment horizontal="left" vertical="center" wrapText="1" shrinkToFit="1"/>
    </xf>
    <xf numFmtId="0" fontId="1" fillId="0" borderId="0" xfId="0" applyFont="1" applyFill="1" applyBorder="1" applyAlignment="1" applyProtection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1" fillId="0" borderId="1" xfId="0" applyNumberFormat="1" applyFont="1" applyFill="1" applyBorder="1" applyAlignment="1" applyProtection="1">
      <alignment horizontal="center" vertical="top" wrapText="1"/>
      <protection locked="0"/>
    </xf>
    <xf numFmtId="2" fontId="3" fillId="0" borderId="0" xfId="0" applyNumberFormat="1" applyFont="1" applyFill="1" applyAlignment="1">
      <alignment horizontal="center" vertical="center"/>
    </xf>
    <xf numFmtId="2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Fill="1" applyBorder="1" applyAlignment="1" applyProtection="1">
      <alignment horizontal="center" vertical="top" wrapText="1"/>
      <protection locked="0"/>
    </xf>
    <xf numFmtId="2" fontId="3" fillId="0" borderId="1" xfId="0" applyNumberFormat="1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 wrapText="1" shrinkToFi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center" vertical="top" wrapText="1" shrinkToFit="1"/>
    </xf>
    <xf numFmtId="2" fontId="1" fillId="0" borderId="1" xfId="0" applyNumberFormat="1" applyFont="1" applyFill="1" applyBorder="1" applyAlignment="1">
      <alignment horizontal="center" vertical="top" wrapText="1"/>
    </xf>
    <xf numFmtId="164" fontId="1" fillId="0" borderId="1" xfId="1" applyFont="1" applyFill="1" applyBorder="1" applyAlignment="1">
      <alignment horizontal="center" vertical="top" wrapText="1" shrinkToFit="1"/>
    </xf>
    <xf numFmtId="0" fontId="3" fillId="0" borderId="2" xfId="0" applyFont="1" applyFill="1" applyBorder="1" applyAlignment="1" applyProtection="1">
      <alignment horizontal="center" vertical="top" wrapText="1"/>
    </xf>
    <xf numFmtId="164" fontId="1" fillId="0" borderId="1" xfId="1" applyFont="1" applyFill="1" applyBorder="1" applyAlignment="1" applyProtection="1">
      <alignment horizontal="center" vertical="top" wrapText="1"/>
    </xf>
    <xf numFmtId="2" fontId="3" fillId="0" borderId="1" xfId="0" applyNumberFormat="1" applyFont="1" applyFill="1" applyBorder="1" applyAlignment="1" applyProtection="1">
      <alignment horizontal="center" vertical="top" wrapText="1"/>
      <protection locked="0"/>
    </xf>
    <xf numFmtId="4" fontId="3" fillId="0" borderId="1" xfId="0" applyNumberFormat="1" applyFont="1" applyFill="1" applyBorder="1" applyAlignment="1" applyProtection="1">
      <alignment horizontal="center" vertical="top" wrapText="1"/>
      <protection locked="0"/>
    </xf>
    <xf numFmtId="2" fontId="3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right" vertical="center"/>
    </xf>
    <xf numFmtId="2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" fontId="1" fillId="0" borderId="3" xfId="0" applyNumberFormat="1" applyFont="1" applyFill="1" applyBorder="1" applyAlignment="1" applyProtection="1">
      <alignment horizontal="center" vertical="center" wrapText="1"/>
    </xf>
    <xf numFmtId="1" fontId="1" fillId="0" borderId="4" xfId="0" applyNumberFormat="1" applyFont="1" applyFill="1" applyBorder="1" applyAlignment="1" applyProtection="1">
      <alignment horizontal="center" vertical="center" wrapText="1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 applyProtection="1">
      <alignment horizontal="center" vertical="center" wrapText="1"/>
    </xf>
    <xf numFmtId="2" fontId="1" fillId="0" borderId="6" xfId="0" applyNumberFormat="1" applyFont="1" applyFill="1" applyBorder="1" applyAlignment="1" applyProtection="1">
      <alignment horizontal="center" vertical="center" wrapText="1"/>
    </xf>
    <xf numFmtId="2" fontId="1" fillId="0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3"/>
  <sheetViews>
    <sheetView tabSelected="1" zoomScale="70" zoomScaleNormal="70" workbookViewId="0">
      <pane xSplit="2" ySplit="17" topLeftCell="C291" activePane="bottomRight" state="frozen"/>
      <selection pane="topRight" activeCell="C1" sqref="C1"/>
      <selection pane="bottomLeft" activeCell="A11" sqref="A11"/>
      <selection pane="bottomRight" activeCell="A307" sqref="A307"/>
    </sheetView>
  </sheetViews>
  <sheetFormatPr defaultColWidth="9.140625" defaultRowHeight="18.75" x14ac:dyDescent="0.2"/>
  <cols>
    <col min="1" max="1" width="51.140625" style="31" customWidth="1"/>
    <col min="2" max="2" width="19.42578125" style="36" customWidth="1"/>
    <col min="3" max="3" width="20" style="36" bestFit="1" customWidth="1"/>
    <col min="4" max="4" width="19.42578125" style="36" customWidth="1"/>
    <col min="5" max="5" width="15.5703125" style="39" customWidth="1"/>
    <col min="6" max="6" width="21.140625" style="39" bestFit="1" customWidth="1"/>
    <col min="7" max="7" width="16.140625" style="39" customWidth="1"/>
    <col min="8" max="8" width="19.140625" style="39" bestFit="1" customWidth="1"/>
    <col min="9" max="9" width="17" style="39" customWidth="1"/>
    <col min="10" max="10" width="18.140625" style="39" customWidth="1"/>
    <col min="11" max="11" width="17.7109375" style="39" customWidth="1"/>
    <col min="12" max="12" width="21.28515625" style="39" customWidth="1"/>
    <col min="13" max="13" width="15.28515625" style="39" customWidth="1"/>
    <col min="14" max="14" width="16.42578125" style="39" customWidth="1"/>
    <col min="15" max="15" width="79.28515625" style="36" customWidth="1"/>
    <col min="16" max="16384" width="9.140625" style="36"/>
  </cols>
  <sheetData>
    <row r="1" spans="1:14" ht="20.25" x14ac:dyDescent="0.2">
      <c r="K1" s="65"/>
      <c r="L1" s="70" t="s">
        <v>534</v>
      </c>
      <c r="M1" s="70"/>
      <c r="N1" s="70"/>
    </row>
    <row r="2" spans="1:14" ht="18" customHeight="1" x14ac:dyDescent="0.2">
      <c r="K2" s="65"/>
      <c r="L2" s="71"/>
      <c r="M2" s="71"/>
      <c r="N2" s="71"/>
    </row>
    <row r="3" spans="1:14" ht="21" customHeight="1" x14ac:dyDescent="0.2">
      <c r="K3" s="69" t="s">
        <v>530</v>
      </c>
      <c r="L3" s="69"/>
      <c r="M3" s="69"/>
      <c r="N3" s="69"/>
    </row>
    <row r="4" spans="1:14" ht="21" customHeight="1" x14ac:dyDescent="0.2">
      <c r="K4" s="69" t="s">
        <v>531</v>
      </c>
      <c r="L4" s="69"/>
      <c r="M4" s="69"/>
      <c r="N4" s="69"/>
    </row>
    <row r="5" spans="1:14" ht="20.25" customHeight="1" x14ac:dyDescent="0.2">
      <c r="K5" s="69" t="s">
        <v>533</v>
      </c>
      <c r="L5" s="69"/>
      <c r="M5" s="69"/>
      <c r="N5" s="69"/>
    </row>
    <row r="6" spans="1:14" ht="23.25" customHeight="1" x14ac:dyDescent="0.2">
      <c r="K6" s="69" t="s">
        <v>532</v>
      </c>
      <c r="L6" s="69"/>
      <c r="M6" s="69"/>
      <c r="N6" s="69"/>
    </row>
    <row r="7" spans="1:14" ht="24.75" customHeight="1" x14ac:dyDescent="0.2">
      <c r="L7" s="62"/>
      <c r="M7" s="62"/>
      <c r="N7" s="62"/>
    </row>
    <row r="8" spans="1:14" ht="23.25" customHeight="1" x14ac:dyDescent="0.2"/>
    <row r="9" spans="1:14" ht="23.25" customHeight="1" x14ac:dyDescent="0.2">
      <c r="A9" s="89" t="s">
        <v>528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</row>
    <row r="10" spans="1:14" ht="13.5" customHeight="1" x14ac:dyDescent="0.2">
      <c r="A10" s="66"/>
      <c r="B10" s="67"/>
      <c r="C10" s="67"/>
      <c r="D10" s="67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1:14" ht="23.25" customHeight="1" x14ac:dyDescent="0.2">
      <c r="A11" s="76" t="s">
        <v>529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</row>
    <row r="12" spans="1:14" ht="23.25" customHeight="1" x14ac:dyDescent="0.2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</row>
    <row r="13" spans="1:14" x14ac:dyDescent="0.2">
      <c r="A13" s="31" t="s">
        <v>102</v>
      </c>
    </row>
    <row r="14" spans="1:14" x14ac:dyDescent="0.2">
      <c r="A14" s="83" t="s">
        <v>178</v>
      </c>
      <c r="B14" s="73" t="s">
        <v>179</v>
      </c>
      <c r="C14" s="1" t="s">
        <v>517</v>
      </c>
      <c r="D14" s="1" t="s">
        <v>517</v>
      </c>
      <c r="E14" s="13" t="s">
        <v>518</v>
      </c>
      <c r="F14" s="86" t="s">
        <v>519</v>
      </c>
      <c r="G14" s="87"/>
      <c r="H14" s="87"/>
      <c r="I14" s="87"/>
      <c r="J14" s="87"/>
      <c r="K14" s="87"/>
      <c r="L14" s="87"/>
      <c r="M14" s="87"/>
      <c r="N14" s="88"/>
    </row>
    <row r="15" spans="1:14" ht="65.25" customHeight="1" x14ac:dyDescent="0.2">
      <c r="A15" s="84"/>
      <c r="B15" s="74"/>
      <c r="C15" s="73">
        <v>2015</v>
      </c>
      <c r="D15" s="73">
        <v>2016</v>
      </c>
      <c r="E15" s="77">
        <v>2017</v>
      </c>
      <c r="F15" s="80">
        <v>2018</v>
      </c>
      <c r="G15" s="81"/>
      <c r="H15" s="82"/>
      <c r="I15" s="80">
        <v>2019</v>
      </c>
      <c r="J15" s="81"/>
      <c r="K15" s="82"/>
      <c r="L15" s="80">
        <v>2020</v>
      </c>
      <c r="M15" s="81"/>
      <c r="N15" s="82"/>
    </row>
    <row r="16" spans="1:14" ht="37.5" x14ac:dyDescent="0.2">
      <c r="A16" s="84"/>
      <c r="B16" s="74"/>
      <c r="C16" s="74"/>
      <c r="D16" s="74"/>
      <c r="E16" s="78"/>
      <c r="F16" s="13" t="s">
        <v>215</v>
      </c>
      <c r="G16" s="13" t="s">
        <v>214</v>
      </c>
      <c r="H16" s="13" t="s">
        <v>216</v>
      </c>
      <c r="I16" s="13" t="s">
        <v>215</v>
      </c>
      <c r="J16" s="13" t="s">
        <v>214</v>
      </c>
      <c r="K16" s="13" t="s">
        <v>216</v>
      </c>
      <c r="L16" s="13" t="s">
        <v>215</v>
      </c>
      <c r="M16" s="13" t="s">
        <v>214</v>
      </c>
      <c r="N16" s="13" t="s">
        <v>216</v>
      </c>
    </row>
    <row r="17" spans="1:14" x14ac:dyDescent="0.2">
      <c r="A17" s="85"/>
      <c r="B17" s="75"/>
      <c r="C17" s="75"/>
      <c r="D17" s="75"/>
      <c r="E17" s="79"/>
      <c r="F17" s="13" t="s">
        <v>217</v>
      </c>
      <c r="G17" s="13" t="s">
        <v>218</v>
      </c>
      <c r="H17" s="13" t="s">
        <v>219</v>
      </c>
      <c r="I17" s="13" t="s">
        <v>217</v>
      </c>
      <c r="J17" s="13" t="s">
        <v>218</v>
      </c>
      <c r="K17" s="13" t="s">
        <v>219</v>
      </c>
      <c r="L17" s="13" t="s">
        <v>217</v>
      </c>
      <c r="M17" s="13" t="s">
        <v>218</v>
      </c>
      <c r="N17" s="13" t="s">
        <v>219</v>
      </c>
    </row>
    <row r="18" spans="1:14" x14ac:dyDescent="0.2">
      <c r="A18" s="3" t="s">
        <v>180</v>
      </c>
      <c r="B18" s="1"/>
      <c r="C18" s="1"/>
      <c r="D18" s="2"/>
      <c r="E18" s="14"/>
      <c r="F18" s="14"/>
      <c r="G18" s="14"/>
      <c r="H18" s="14"/>
      <c r="I18" s="14"/>
      <c r="J18" s="14"/>
      <c r="K18" s="14"/>
      <c r="L18" s="14"/>
      <c r="M18" s="14"/>
      <c r="N18" s="14"/>
    </row>
    <row r="19" spans="1:14" x14ac:dyDescent="0.2">
      <c r="A19" s="3" t="s">
        <v>181</v>
      </c>
      <c r="B19" s="1"/>
      <c r="C19" s="1"/>
      <c r="D19" s="2"/>
      <c r="E19" s="14"/>
      <c r="F19" s="14"/>
      <c r="G19" s="14"/>
      <c r="H19" s="14"/>
      <c r="I19" s="14"/>
      <c r="J19" s="14"/>
      <c r="K19" s="14"/>
      <c r="L19" s="14"/>
      <c r="M19" s="14"/>
      <c r="N19" s="14"/>
    </row>
    <row r="20" spans="1:14" x14ac:dyDescent="0.2">
      <c r="A20" s="3" t="s">
        <v>182</v>
      </c>
      <c r="B20" s="8" t="s">
        <v>183</v>
      </c>
      <c r="C20" s="1" t="s">
        <v>320</v>
      </c>
      <c r="D20" s="2" t="s">
        <v>316</v>
      </c>
      <c r="E20" s="14">
        <v>169.5</v>
      </c>
      <c r="F20" s="42">
        <v>169.3</v>
      </c>
      <c r="G20" s="42">
        <v>169.5</v>
      </c>
      <c r="H20" s="42">
        <v>169.7</v>
      </c>
      <c r="I20" s="42">
        <v>169.3</v>
      </c>
      <c r="J20" s="42">
        <v>169.5</v>
      </c>
      <c r="K20" s="42">
        <v>169.7</v>
      </c>
      <c r="L20" s="42">
        <v>169.3</v>
      </c>
      <c r="M20" s="42">
        <v>169.5</v>
      </c>
      <c r="N20" s="42">
        <v>169.7</v>
      </c>
    </row>
    <row r="21" spans="1:14" x14ac:dyDescent="0.2">
      <c r="A21" s="3" t="s">
        <v>185</v>
      </c>
      <c r="B21" s="8" t="s">
        <v>183</v>
      </c>
      <c r="C21" s="1" t="s">
        <v>317</v>
      </c>
      <c r="D21" s="2" t="s">
        <v>317</v>
      </c>
      <c r="E21" s="14">
        <v>68.900000000000006</v>
      </c>
      <c r="F21" s="14">
        <v>68.86</v>
      </c>
      <c r="G21" s="14">
        <v>68.900000000000006</v>
      </c>
      <c r="H21" s="14">
        <v>69</v>
      </c>
      <c r="I21" s="14">
        <v>68.86</v>
      </c>
      <c r="J21" s="14">
        <v>68.900000000000006</v>
      </c>
      <c r="K21" s="14">
        <v>69</v>
      </c>
      <c r="L21" s="14">
        <v>68.86</v>
      </c>
      <c r="M21" s="14">
        <v>68.900000000000006</v>
      </c>
      <c r="N21" s="14">
        <v>69</v>
      </c>
    </row>
    <row r="22" spans="1:14" x14ac:dyDescent="0.2">
      <c r="A22" s="3" t="s">
        <v>186</v>
      </c>
      <c r="B22" s="8" t="s">
        <v>183</v>
      </c>
      <c r="C22" s="1" t="s">
        <v>318</v>
      </c>
      <c r="D22" s="2" t="s">
        <v>319</v>
      </c>
      <c r="E22" s="14">
        <v>100.6</v>
      </c>
      <c r="F22" s="14">
        <v>100.44</v>
      </c>
      <c r="G22" s="14">
        <v>100.6</v>
      </c>
      <c r="H22" s="14">
        <v>100.7</v>
      </c>
      <c r="I22" s="14">
        <v>100.44</v>
      </c>
      <c r="J22" s="14">
        <v>100.6</v>
      </c>
      <c r="K22" s="14">
        <v>100.7</v>
      </c>
      <c r="L22" s="14">
        <v>100.44</v>
      </c>
      <c r="M22" s="14">
        <v>100.6</v>
      </c>
      <c r="N22" s="14">
        <v>100.7</v>
      </c>
    </row>
    <row r="23" spans="1:14" ht="75" x14ac:dyDescent="0.2">
      <c r="A23" s="3" t="s">
        <v>187</v>
      </c>
      <c r="B23" s="8" t="s">
        <v>188</v>
      </c>
      <c r="C23" s="46" t="s">
        <v>321</v>
      </c>
      <c r="D23" s="37" t="s">
        <v>322</v>
      </c>
      <c r="E23" s="42">
        <v>11.1</v>
      </c>
      <c r="F23" s="42">
        <v>11</v>
      </c>
      <c r="G23" s="42">
        <v>11.1</v>
      </c>
      <c r="H23" s="42">
        <v>11.2</v>
      </c>
      <c r="I23" s="42">
        <v>11</v>
      </c>
      <c r="J23" s="42">
        <v>11.1</v>
      </c>
      <c r="K23" s="42">
        <v>11.2</v>
      </c>
      <c r="L23" s="42">
        <v>11</v>
      </c>
      <c r="M23" s="42">
        <v>11.1</v>
      </c>
      <c r="N23" s="42">
        <v>11.2</v>
      </c>
    </row>
    <row r="24" spans="1:14" ht="75" x14ac:dyDescent="0.2">
      <c r="A24" s="3" t="s">
        <v>189</v>
      </c>
      <c r="B24" s="8" t="s">
        <v>190</v>
      </c>
      <c r="C24" s="46" t="s">
        <v>323</v>
      </c>
      <c r="D24" s="37" t="s">
        <v>324</v>
      </c>
      <c r="E24" s="42">
        <v>12.4</v>
      </c>
      <c r="F24" s="42">
        <v>12.4</v>
      </c>
      <c r="G24" s="42">
        <v>12.3</v>
      </c>
      <c r="H24" s="42">
        <v>12.2</v>
      </c>
      <c r="I24" s="42">
        <v>12.4</v>
      </c>
      <c r="J24" s="42">
        <v>12.3</v>
      </c>
      <c r="K24" s="42">
        <v>12.2</v>
      </c>
      <c r="L24" s="42">
        <v>12.4</v>
      </c>
      <c r="M24" s="42">
        <v>12.3</v>
      </c>
      <c r="N24" s="42">
        <v>12.2</v>
      </c>
    </row>
    <row r="25" spans="1:14" ht="56.25" x14ac:dyDescent="0.2">
      <c r="A25" s="3" t="s">
        <v>191</v>
      </c>
      <c r="B25" s="8" t="s">
        <v>192</v>
      </c>
      <c r="C25" s="46" t="s">
        <v>325</v>
      </c>
      <c r="D25" s="37" t="s">
        <v>326</v>
      </c>
      <c r="E25" s="42">
        <v>-0.7</v>
      </c>
      <c r="F25" s="42">
        <v>-0.6</v>
      </c>
      <c r="G25" s="42">
        <v>-0.6</v>
      </c>
      <c r="H25" s="42">
        <v>-0.5</v>
      </c>
      <c r="I25" s="42">
        <v>-0.6</v>
      </c>
      <c r="J25" s="42">
        <v>-0.6</v>
      </c>
      <c r="K25" s="42">
        <v>-0.5</v>
      </c>
      <c r="L25" s="42">
        <v>-0.6</v>
      </c>
      <c r="M25" s="42">
        <v>-0.6</v>
      </c>
      <c r="N25" s="42">
        <v>-0.5</v>
      </c>
    </row>
    <row r="26" spans="1:14" ht="37.5" x14ac:dyDescent="0.2">
      <c r="A26" s="3" t="s">
        <v>154</v>
      </c>
      <c r="B26" s="8" t="s">
        <v>153</v>
      </c>
      <c r="C26" s="1" t="s">
        <v>327</v>
      </c>
      <c r="D26" s="2" t="s">
        <v>328</v>
      </c>
      <c r="E26" s="14">
        <v>1.8</v>
      </c>
      <c r="F26" s="14">
        <v>1.8</v>
      </c>
      <c r="G26" s="14">
        <v>1.9</v>
      </c>
      <c r="H26" s="14">
        <v>2</v>
      </c>
      <c r="I26" s="14">
        <v>1.8</v>
      </c>
      <c r="J26" s="14">
        <v>1.9</v>
      </c>
      <c r="K26" s="14">
        <v>2</v>
      </c>
      <c r="L26" s="14">
        <v>1.9</v>
      </c>
      <c r="M26" s="14">
        <v>2</v>
      </c>
      <c r="N26" s="14">
        <v>2.1</v>
      </c>
    </row>
    <row r="27" spans="1:14" x14ac:dyDescent="0.2">
      <c r="A27" s="3" t="s">
        <v>152</v>
      </c>
      <c r="B27" s="8" t="s">
        <v>153</v>
      </c>
      <c r="C27" s="1" t="s">
        <v>329</v>
      </c>
      <c r="D27" s="2" t="s">
        <v>330</v>
      </c>
      <c r="E27" s="14">
        <v>2.5</v>
      </c>
      <c r="F27" s="14">
        <v>2.5</v>
      </c>
      <c r="G27" s="14">
        <v>2.5</v>
      </c>
      <c r="H27" s="14">
        <v>2.2999999999999998</v>
      </c>
      <c r="I27" s="14">
        <v>2.5</v>
      </c>
      <c r="J27" s="14">
        <v>2.4</v>
      </c>
      <c r="K27" s="14">
        <v>2.2999999999999998</v>
      </c>
      <c r="L27" s="14">
        <v>2.4</v>
      </c>
      <c r="M27" s="14">
        <v>2.2999999999999998</v>
      </c>
      <c r="N27" s="14">
        <v>2.2000000000000002</v>
      </c>
    </row>
    <row r="28" spans="1:14" x14ac:dyDescent="0.2">
      <c r="A28" s="3" t="s">
        <v>193</v>
      </c>
      <c r="B28" s="8"/>
      <c r="C28" s="1"/>
      <c r="D28" s="2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 ht="37.5" x14ac:dyDescent="0.2">
      <c r="A29" s="3" t="s">
        <v>237</v>
      </c>
      <c r="B29" s="8"/>
      <c r="C29" s="1"/>
      <c r="D29" s="2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x14ac:dyDescent="0.2">
      <c r="A30" s="9" t="s">
        <v>195</v>
      </c>
      <c r="B30" s="8"/>
      <c r="C30" s="1"/>
      <c r="D30" s="2"/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1" spans="1:14" ht="93.75" x14ac:dyDescent="0.2">
      <c r="A31" s="9" t="s">
        <v>203</v>
      </c>
      <c r="B31" s="8" t="s">
        <v>194</v>
      </c>
      <c r="C31" s="1"/>
      <c r="D31" s="2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4" ht="40.5" customHeight="1" x14ac:dyDescent="0.2">
      <c r="A32" s="9" t="s">
        <v>204</v>
      </c>
      <c r="B32" s="8" t="s">
        <v>158</v>
      </c>
      <c r="C32" s="1"/>
      <c r="D32" s="2"/>
      <c r="E32" s="14"/>
      <c r="F32" s="14"/>
      <c r="G32" s="14"/>
      <c r="H32" s="14"/>
      <c r="I32" s="14"/>
      <c r="J32" s="14"/>
      <c r="K32" s="14"/>
      <c r="L32" s="14"/>
      <c r="M32" s="14"/>
      <c r="N32" s="14"/>
    </row>
    <row r="33" spans="1:14" x14ac:dyDescent="0.2">
      <c r="A33" s="9" t="s">
        <v>196</v>
      </c>
      <c r="B33" s="1"/>
      <c r="C33" s="1"/>
      <c r="D33" s="2"/>
      <c r="E33" s="14"/>
      <c r="F33" s="14"/>
      <c r="G33" s="14"/>
      <c r="H33" s="14"/>
      <c r="I33" s="14"/>
      <c r="J33" s="14"/>
      <c r="K33" s="14"/>
      <c r="L33" s="14"/>
      <c r="M33" s="14"/>
      <c r="N33" s="14"/>
    </row>
    <row r="34" spans="1:14" ht="93.75" x14ac:dyDescent="0.2">
      <c r="A34" s="9" t="s">
        <v>205</v>
      </c>
      <c r="B34" s="1" t="s">
        <v>194</v>
      </c>
      <c r="C34" s="46" t="s">
        <v>331</v>
      </c>
      <c r="D34" s="37" t="s">
        <v>332</v>
      </c>
      <c r="E34" s="42">
        <v>6240</v>
      </c>
      <c r="F34" s="42">
        <v>6240</v>
      </c>
      <c r="G34" s="42">
        <v>6320</v>
      </c>
      <c r="H34" s="42">
        <v>6364.1</v>
      </c>
      <c r="I34" s="42">
        <v>6260.4</v>
      </c>
      <c r="J34" s="42">
        <v>6390.2</v>
      </c>
      <c r="K34" s="42">
        <v>6490.4</v>
      </c>
      <c r="L34" s="42">
        <v>6320.4</v>
      </c>
      <c r="M34" s="42">
        <v>6480.2</v>
      </c>
      <c r="N34" s="42">
        <v>6620.4</v>
      </c>
    </row>
    <row r="35" spans="1:14" ht="93.75" x14ac:dyDescent="0.2">
      <c r="A35" s="9" t="s">
        <v>206</v>
      </c>
      <c r="B35" s="1" t="s">
        <v>158</v>
      </c>
      <c r="C35" s="46" t="s">
        <v>333</v>
      </c>
      <c r="D35" s="37" t="s">
        <v>526</v>
      </c>
      <c r="E35" s="46">
        <v>100</v>
      </c>
      <c r="F35" s="37">
        <f>F34/E34*100</f>
        <v>100</v>
      </c>
      <c r="G35" s="37">
        <f>G34/E34*100</f>
        <v>101.28205128205127</v>
      </c>
      <c r="H35" s="37">
        <f t="shared" ref="H35:N35" si="0">H34/E34*100</f>
        <v>101.98878205128206</v>
      </c>
      <c r="I35" s="37">
        <f t="shared" si="0"/>
        <v>100.32692307692308</v>
      </c>
      <c r="J35" s="37">
        <f t="shared" si="0"/>
        <v>101.11075949367088</v>
      </c>
      <c r="K35" s="37">
        <f t="shared" si="0"/>
        <v>101.98456969563645</v>
      </c>
      <c r="L35" s="37">
        <f t="shared" si="0"/>
        <v>100.95840521372436</v>
      </c>
      <c r="M35" s="37">
        <f t="shared" si="0"/>
        <v>101.40840662264092</v>
      </c>
      <c r="N35" s="37">
        <f t="shared" si="0"/>
        <v>102.00295821521014</v>
      </c>
    </row>
    <row r="36" spans="1:14" ht="93.75" x14ac:dyDescent="0.2">
      <c r="A36" s="9" t="s">
        <v>247</v>
      </c>
      <c r="B36" s="1" t="s">
        <v>194</v>
      </c>
      <c r="C36" s="1"/>
      <c r="D36" s="2"/>
      <c r="E36" s="14"/>
      <c r="F36" s="14"/>
      <c r="G36" s="14"/>
      <c r="H36" s="14"/>
      <c r="I36" s="14"/>
      <c r="J36" s="14"/>
      <c r="K36" s="14"/>
      <c r="L36" s="14"/>
      <c r="M36" s="14"/>
      <c r="N36" s="14"/>
    </row>
    <row r="37" spans="1:14" ht="93.75" x14ac:dyDescent="0.2">
      <c r="A37" s="9" t="s">
        <v>248</v>
      </c>
      <c r="B37" s="1" t="s">
        <v>158</v>
      </c>
      <c r="C37" s="1"/>
      <c r="D37" s="2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4" ht="93.75" x14ac:dyDescent="0.2">
      <c r="A38" s="9" t="s">
        <v>249</v>
      </c>
      <c r="B38" s="8" t="s">
        <v>194</v>
      </c>
      <c r="D38" s="2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4" ht="93.75" x14ac:dyDescent="0.2">
      <c r="A39" s="9" t="s">
        <v>250</v>
      </c>
      <c r="B39" s="8" t="s">
        <v>158</v>
      </c>
      <c r="C39" s="1"/>
      <c r="D39" s="2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4" ht="93.75" x14ac:dyDescent="0.2">
      <c r="A40" s="9" t="s">
        <v>251</v>
      </c>
      <c r="B40" s="8" t="s">
        <v>194</v>
      </c>
      <c r="C40" s="1"/>
      <c r="D40" s="2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4" ht="93.75" x14ac:dyDescent="0.2">
      <c r="A41" s="9" t="s">
        <v>252</v>
      </c>
      <c r="B41" s="8" t="s">
        <v>158</v>
      </c>
      <c r="C41" s="1"/>
      <c r="D41" s="2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4" ht="93.75" x14ac:dyDescent="0.2">
      <c r="A42" s="9" t="s">
        <v>253</v>
      </c>
      <c r="B42" s="8" t="s">
        <v>194</v>
      </c>
      <c r="C42" s="1"/>
      <c r="D42" s="2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4" ht="93.75" x14ac:dyDescent="0.2">
      <c r="A43" s="9" t="s">
        <v>243</v>
      </c>
      <c r="B43" s="8" t="s">
        <v>158</v>
      </c>
      <c r="C43" s="1"/>
      <c r="D43" s="2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4" ht="93.75" x14ac:dyDescent="0.2">
      <c r="A44" s="9" t="s">
        <v>254</v>
      </c>
      <c r="B44" s="8" t="s">
        <v>194</v>
      </c>
      <c r="C44" s="1"/>
      <c r="D44" s="2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4" ht="93.75" x14ac:dyDescent="0.2">
      <c r="A45" s="9" t="s">
        <v>255</v>
      </c>
      <c r="B45" s="8" t="s">
        <v>158</v>
      </c>
      <c r="C45" s="1"/>
      <c r="D45" s="2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4" ht="150" x14ac:dyDescent="0.2">
      <c r="A46" s="9" t="s">
        <v>256</v>
      </c>
      <c r="B46" s="1" t="s">
        <v>194</v>
      </c>
      <c r="C46" s="1"/>
      <c r="D46" s="2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ht="93.75" x14ac:dyDescent="0.2">
      <c r="A47" s="9" t="s">
        <v>257</v>
      </c>
      <c r="B47" s="1" t="s">
        <v>158</v>
      </c>
      <c r="C47" s="1"/>
      <c r="D47" s="2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ht="93.75" x14ac:dyDescent="0.2">
      <c r="A48" s="9" t="s">
        <v>244</v>
      </c>
      <c r="B48" s="1" t="s">
        <v>194</v>
      </c>
      <c r="C48" s="1"/>
      <c r="D48" s="2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 ht="93.75" x14ac:dyDescent="0.2">
      <c r="A49" s="9" t="s">
        <v>245</v>
      </c>
      <c r="B49" s="1" t="s">
        <v>158</v>
      </c>
      <c r="C49" s="1"/>
      <c r="D49" s="2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ht="112.5" x14ac:dyDescent="0.2">
      <c r="A50" s="9" t="s">
        <v>246</v>
      </c>
      <c r="B50" s="8" t="s">
        <v>194</v>
      </c>
      <c r="C50" s="1"/>
      <c r="D50" s="2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ht="93.75" x14ac:dyDescent="0.2">
      <c r="A51" s="9" t="s">
        <v>258</v>
      </c>
      <c r="B51" s="8" t="s">
        <v>158</v>
      </c>
      <c r="C51" s="1"/>
      <c r="D51" s="2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ht="112.5" x14ac:dyDescent="0.2">
      <c r="A52" s="9" t="s">
        <v>280</v>
      </c>
      <c r="B52" s="1" t="s">
        <v>194</v>
      </c>
      <c r="C52" s="1"/>
      <c r="D52" s="2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ht="93.75" x14ac:dyDescent="0.2">
      <c r="A53" s="9" t="s">
        <v>281</v>
      </c>
      <c r="B53" s="1" t="s">
        <v>158</v>
      </c>
      <c r="C53" s="1"/>
      <c r="D53" s="2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ht="112.5" x14ac:dyDescent="0.2">
      <c r="A54" s="9" t="s">
        <v>259</v>
      </c>
      <c r="B54" s="8" t="s">
        <v>194</v>
      </c>
      <c r="C54" s="1"/>
      <c r="D54" s="2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ht="93.75" x14ac:dyDescent="0.2">
      <c r="A55" s="9" t="s">
        <v>260</v>
      </c>
      <c r="B55" s="8" t="s">
        <v>158</v>
      </c>
      <c r="C55" s="1"/>
      <c r="D55" s="2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ht="93.75" x14ac:dyDescent="0.2">
      <c r="A56" s="9" t="s">
        <v>261</v>
      </c>
      <c r="B56" s="1" t="s">
        <v>194</v>
      </c>
      <c r="C56" s="1"/>
      <c r="D56" s="2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ht="93.75" x14ac:dyDescent="0.2">
      <c r="A57" s="9" t="s">
        <v>262</v>
      </c>
      <c r="B57" s="1" t="s">
        <v>158</v>
      </c>
      <c r="C57" s="1"/>
      <c r="D57" s="2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ht="112.5" x14ac:dyDescent="0.2">
      <c r="A58" s="9" t="s">
        <v>263</v>
      </c>
      <c r="B58" s="1" t="s">
        <v>194</v>
      </c>
      <c r="C58" s="1"/>
      <c r="D58" s="2"/>
      <c r="E58" s="14"/>
      <c r="F58" s="14"/>
      <c r="G58" s="14"/>
      <c r="H58" s="14"/>
      <c r="I58" s="14"/>
      <c r="J58" s="14"/>
      <c r="K58" s="14"/>
      <c r="L58" s="14"/>
      <c r="M58" s="14"/>
      <c r="N58" s="14"/>
    </row>
    <row r="59" spans="1:14" ht="93.75" x14ac:dyDescent="0.2">
      <c r="A59" s="9" t="s">
        <v>264</v>
      </c>
      <c r="B59" s="1" t="s">
        <v>158</v>
      </c>
      <c r="C59" s="1"/>
      <c r="D59" s="2"/>
      <c r="E59" s="14"/>
      <c r="F59" s="14"/>
      <c r="G59" s="14"/>
      <c r="H59" s="14"/>
      <c r="I59" s="14"/>
      <c r="J59" s="14"/>
      <c r="K59" s="14"/>
      <c r="L59" s="14"/>
      <c r="M59" s="14"/>
      <c r="N59" s="14"/>
    </row>
    <row r="60" spans="1:14" ht="93.75" x14ac:dyDescent="0.2">
      <c r="A60" s="9" t="s">
        <v>265</v>
      </c>
      <c r="B60" s="1" t="s">
        <v>194</v>
      </c>
      <c r="C60" s="1"/>
      <c r="D60" s="2"/>
      <c r="E60" s="14"/>
      <c r="F60" s="14"/>
      <c r="G60" s="14"/>
      <c r="H60" s="14"/>
      <c r="I60" s="14"/>
      <c r="J60" s="14"/>
      <c r="K60" s="14"/>
      <c r="L60" s="14"/>
      <c r="M60" s="14"/>
      <c r="N60" s="14"/>
    </row>
    <row r="61" spans="1:14" ht="93.75" x14ac:dyDescent="0.2">
      <c r="A61" s="9" t="s">
        <v>266</v>
      </c>
      <c r="B61" s="1" t="s">
        <v>158</v>
      </c>
      <c r="C61" s="1"/>
      <c r="D61" s="2"/>
      <c r="E61" s="14"/>
      <c r="F61" s="14"/>
      <c r="G61" s="14"/>
      <c r="H61" s="14"/>
      <c r="I61" s="14"/>
      <c r="J61" s="14"/>
      <c r="K61" s="14"/>
      <c r="L61" s="14"/>
      <c r="M61" s="14"/>
      <c r="N61" s="14"/>
    </row>
    <row r="62" spans="1:14" ht="112.5" x14ac:dyDescent="0.2">
      <c r="A62" s="9" t="s">
        <v>267</v>
      </c>
      <c r="B62" s="8" t="s">
        <v>194</v>
      </c>
      <c r="C62" s="1"/>
      <c r="D62" s="2"/>
      <c r="E62" s="14"/>
      <c r="F62" s="14"/>
      <c r="G62" s="14"/>
      <c r="H62" s="14"/>
      <c r="I62" s="14"/>
      <c r="J62" s="14"/>
      <c r="K62" s="14"/>
      <c r="L62" s="14"/>
      <c r="M62" s="14"/>
      <c r="N62" s="14"/>
    </row>
    <row r="63" spans="1:14" ht="93.75" x14ac:dyDescent="0.2">
      <c r="A63" s="9" t="s">
        <v>268</v>
      </c>
      <c r="B63" s="8" t="s">
        <v>158</v>
      </c>
      <c r="C63" s="1"/>
      <c r="D63" s="2"/>
      <c r="E63" s="14"/>
      <c r="F63" s="14"/>
      <c r="G63" s="14"/>
      <c r="H63" s="14"/>
      <c r="I63" s="14"/>
      <c r="J63" s="14"/>
      <c r="K63" s="14"/>
      <c r="L63" s="14"/>
      <c r="M63" s="14"/>
      <c r="N63" s="14"/>
    </row>
    <row r="64" spans="1:14" ht="112.5" x14ac:dyDescent="0.2">
      <c r="A64" s="9" t="s">
        <v>269</v>
      </c>
      <c r="B64" s="8" t="s">
        <v>194</v>
      </c>
      <c r="C64" s="1"/>
      <c r="D64" s="2"/>
      <c r="E64" s="14"/>
      <c r="F64" s="14"/>
      <c r="G64" s="14"/>
      <c r="H64" s="14"/>
      <c r="I64" s="14"/>
      <c r="J64" s="14"/>
      <c r="K64" s="14"/>
      <c r="L64" s="14"/>
      <c r="M64" s="14"/>
      <c r="N64" s="14"/>
    </row>
    <row r="65" spans="1:14" ht="93.75" x14ac:dyDescent="0.2">
      <c r="A65" s="9" t="s">
        <v>270</v>
      </c>
      <c r="B65" s="8" t="s">
        <v>158</v>
      </c>
      <c r="C65" s="1"/>
      <c r="D65" s="2"/>
      <c r="E65" s="14"/>
      <c r="F65" s="14"/>
      <c r="G65" s="14"/>
      <c r="H65" s="14"/>
      <c r="I65" s="14"/>
      <c r="J65" s="14"/>
      <c r="K65" s="14"/>
      <c r="L65" s="14"/>
      <c r="M65" s="14"/>
      <c r="N65" s="14"/>
    </row>
    <row r="66" spans="1:14" ht="93.75" x14ac:dyDescent="0.2">
      <c r="A66" s="9" t="s">
        <v>271</v>
      </c>
      <c r="B66" s="1" t="s">
        <v>194</v>
      </c>
      <c r="C66" s="1"/>
      <c r="D66" s="2"/>
      <c r="E66" s="14"/>
      <c r="F66" s="14"/>
      <c r="G66" s="14"/>
      <c r="H66" s="14"/>
      <c r="I66" s="14"/>
      <c r="J66" s="14"/>
      <c r="K66" s="14"/>
      <c r="L66" s="14"/>
      <c r="M66" s="14"/>
      <c r="N66" s="14"/>
    </row>
    <row r="67" spans="1:14" ht="93.75" x14ac:dyDescent="0.2">
      <c r="A67" s="9" t="s">
        <v>272</v>
      </c>
      <c r="B67" s="1" t="s">
        <v>158</v>
      </c>
      <c r="C67" s="1"/>
      <c r="D67" s="2"/>
      <c r="E67" s="14"/>
      <c r="F67" s="14"/>
      <c r="G67" s="14"/>
      <c r="H67" s="14"/>
      <c r="I67" s="14"/>
      <c r="J67" s="14"/>
      <c r="K67" s="14"/>
      <c r="L67" s="14"/>
      <c r="M67" s="14"/>
      <c r="N67" s="14"/>
    </row>
    <row r="68" spans="1:14" ht="112.5" x14ac:dyDescent="0.2">
      <c r="A68" s="9" t="s">
        <v>273</v>
      </c>
      <c r="B68" s="8" t="s">
        <v>194</v>
      </c>
      <c r="C68" s="1"/>
      <c r="D68" s="2"/>
      <c r="E68" s="14"/>
      <c r="F68" s="14"/>
      <c r="G68" s="14"/>
      <c r="H68" s="14"/>
      <c r="I68" s="14"/>
      <c r="J68" s="14"/>
      <c r="K68" s="14"/>
      <c r="L68" s="14"/>
      <c r="M68" s="14"/>
      <c r="N68" s="14"/>
    </row>
    <row r="69" spans="1:14" ht="93.75" x14ac:dyDescent="0.2">
      <c r="A69" s="9" t="s">
        <v>274</v>
      </c>
      <c r="B69" s="8" t="s">
        <v>158</v>
      </c>
      <c r="C69" s="1"/>
      <c r="D69" s="2"/>
      <c r="E69" s="14"/>
      <c r="F69" s="14"/>
      <c r="G69" s="14"/>
      <c r="H69" s="14"/>
      <c r="I69" s="14"/>
      <c r="J69" s="14"/>
      <c r="K69" s="14"/>
      <c r="L69" s="14"/>
      <c r="M69" s="14"/>
      <c r="N69" s="14"/>
    </row>
    <row r="70" spans="1:14" ht="93.75" x14ac:dyDescent="0.2">
      <c r="A70" s="9" t="s">
        <v>275</v>
      </c>
      <c r="B70" s="8" t="s">
        <v>194</v>
      </c>
      <c r="C70" s="1"/>
      <c r="D70" s="2"/>
      <c r="E70" s="14"/>
      <c r="F70" s="14"/>
      <c r="G70" s="14"/>
      <c r="H70" s="14"/>
      <c r="I70" s="14"/>
      <c r="J70" s="14"/>
      <c r="K70" s="14"/>
      <c r="L70" s="14"/>
      <c r="M70" s="14"/>
      <c r="N70" s="14"/>
    </row>
    <row r="71" spans="1:14" ht="93.75" x14ac:dyDescent="0.2">
      <c r="A71" s="9" t="s">
        <v>276</v>
      </c>
      <c r="B71" s="8" t="s">
        <v>158</v>
      </c>
      <c r="C71" s="1"/>
      <c r="D71" s="2"/>
      <c r="E71" s="14"/>
      <c r="F71" s="14"/>
      <c r="G71" s="14"/>
      <c r="H71" s="14"/>
      <c r="I71" s="14"/>
      <c r="J71" s="14"/>
      <c r="K71" s="14"/>
      <c r="L71" s="14"/>
      <c r="M71" s="14"/>
      <c r="N71" s="14"/>
    </row>
    <row r="72" spans="1:14" ht="93.75" x14ac:dyDescent="0.2">
      <c r="A72" s="9" t="s">
        <v>277</v>
      </c>
      <c r="B72" s="8" t="s">
        <v>194</v>
      </c>
      <c r="C72" s="1"/>
      <c r="D72" s="2"/>
      <c r="E72" s="14"/>
      <c r="F72" s="14"/>
      <c r="G72" s="14"/>
      <c r="H72" s="14"/>
      <c r="I72" s="14"/>
      <c r="J72" s="14"/>
      <c r="K72" s="14"/>
      <c r="L72" s="14"/>
      <c r="M72" s="14"/>
      <c r="N72" s="14"/>
    </row>
    <row r="73" spans="1:14" ht="93.75" x14ac:dyDescent="0.2">
      <c r="A73" s="9" t="s">
        <v>278</v>
      </c>
      <c r="B73" s="8" t="s">
        <v>158</v>
      </c>
      <c r="C73" s="1"/>
      <c r="D73" s="2"/>
      <c r="E73" s="14"/>
      <c r="F73" s="14"/>
      <c r="G73" s="14"/>
      <c r="H73" s="14"/>
      <c r="I73" s="14"/>
      <c r="J73" s="14"/>
      <c r="K73" s="14"/>
      <c r="L73" s="14"/>
      <c r="M73" s="14"/>
      <c r="N73" s="14"/>
    </row>
    <row r="74" spans="1:14" ht="56.25" x14ac:dyDescent="0.2">
      <c r="A74" s="9" t="s">
        <v>207</v>
      </c>
      <c r="B74" s="8"/>
      <c r="C74" s="1"/>
      <c r="D74" s="2"/>
      <c r="E74" s="14"/>
      <c r="F74" s="14"/>
      <c r="G74" s="14"/>
      <c r="H74" s="14"/>
      <c r="I74" s="14"/>
      <c r="J74" s="14"/>
      <c r="K74" s="14"/>
      <c r="L74" s="14"/>
      <c r="M74" s="14"/>
      <c r="N74" s="14"/>
    </row>
    <row r="75" spans="1:14" ht="131.25" x14ac:dyDescent="0.2">
      <c r="A75" s="9" t="s">
        <v>279</v>
      </c>
      <c r="B75" s="8" t="s">
        <v>194</v>
      </c>
      <c r="C75" s="46" t="s">
        <v>334</v>
      </c>
      <c r="D75" s="37" t="s">
        <v>335</v>
      </c>
      <c r="E75" s="42">
        <v>1068</v>
      </c>
      <c r="F75" s="42">
        <f>E75</f>
        <v>1068</v>
      </c>
      <c r="G75" s="42">
        <v>1079.3</v>
      </c>
      <c r="H75" s="42">
        <v>1081.8</v>
      </c>
      <c r="I75" s="42">
        <v>1069</v>
      </c>
      <c r="J75" s="42">
        <v>1092</v>
      </c>
      <c r="K75" s="42">
        <v>1098</v>
      </c>
      <c r="L75" s="42">
        <v>1069</v>
      </c>
      <c r="M75" s="42">
        <v>1105</v>
      </c>
      <c r="N75" s="42">
        <v>1115</v>
      </c>
    </row>
    <row r="76" spans="1:14" ht="93.75" x14ac:dyDescent="0.2">
      <c r="A76" s="9" t="s">
        <v>234</v>
      </c>
      <c r="B76" s="8" t="s">
        <v>158</v>
      </c>
      <c r="C76" s="1" t="s">
        <v>336</v>
      </c>
      <c r="D76" s="2" t="s">
        <v>337</v>
      </c>
      <c r="E76" s="14">
        <v>100.04</v>
      </c>
      <c r="F76" s="14">
        <f>F75/E75*100</f>
        <v>100</v>
      </c>
      <c r="G76" s="14">
        <f>G75/E75*100</f>
        <v>101.05805243445694</v>
      </c>
      <c r="H76" s="14">
        <f t="shared" ref="H76:N76" si="1">H75/E75*100</f>
        <v>101.29213483146067</v>
      </c>
      <c r="I76" s="14">
        <f t="shared" si="1"/>
        <v>100.09363295880149</v>
      </c>
      <c r="J76" s="14">
        <f t="shared" si="1"/>
        <v>101.17668859445939</v>
      </c>
      <c r="K76" s="14">
        <f t="shared" si="1"/>
        <v>101.49750415973378</v>
      </c>
      <c r="L76" s="14">
        <f t="shared" si="1"/>
        <v>100</v>
      </c>
      <c r="M76" s="14">
        <f t="shared" si="1"/>
        <v>101.19047619047619</v>
      </c>
      <c r="N76" s="14">
        <f t="shared" si="1"/>
        <v>101.54826958105647</v>
      </c>
    </row>
    <row r="77" spans="1:14" ht="75" x14ac:dyDescent="0.2">
      <c r="A77" s="9" t="s">
        <v>210</v>
      </c>
      <c r="B77" s="1"/>
      <c r="C77" s="1"/>
      <c r="D77" s="2"/>
      <c r="E77" s="14"/>
      <c r="F77" s="14"/>
      <c r="G77" s="14"/>
      <c r="H77" s="14"/>
      <c r="I77" s="14"/>
      <c r="J77" s="14"/>
      <c r="K77" s="14"/>
      <c r="L77" s="14"/>
      <c r="M77" s="14"/>
      <c r="N77" s="14"/>
    </row>
    <row r="78" spans="1:14" ht="96.75" customHeight="1" x14ac:dyDescent="0.2">
      <c r="A78" s="9" t="s">
        <v>208</v>
      </c>
      <c r="B78" s="1" t="s">
        <v>194</v>
      </c>
      <c r="C78" s="46">
        <v>394.3</v>
      </c>
      <c r="D78" s="37">
        <v>402.8</v>
      </c>
      <c r="E78" s="42">
        <f>D78*103.7/100</f>
        <v>417.70359999999999</v>
      </c>
      <c r="F78" s="42">
        <f>E78</f>
        <v>417.70359999999999</v>
      </c>
      <c r="G78" s="42">
        <v>421.8</v>
      </c>
      <c r="H78" s="42">
        <v>424</v>
      </c>
      <c r="I78" s="42">
        <f>G78</f>
        <v>421.8</v>
      </c>
      <c r="J78" s="42">
        <v>428.9</v>
      </c>
      <c r="K78" s="42">
        <v>430</v>
      </c>
      <c r="L78" s="42">
        <v>423</v>
      </c>
      <c r="M78" s="42">
        <v>436.6</v>
      </c>
      <c r="N78" s="42">
        <v>437</v>
      </c>
    </row>
    <row r="79" spans="1:14" ht="33" customHeight="1" x14ac:dyDescent="0.2">
      <c r="A79" s="9" t="s">
        <v>209</v>
      </c>
      <c r="B79" s="1" t="s">
        <v>158</v>
      </c>
      <c r="C79" s="46">
        <v>101.8</v>
      </c>
      <c r="D79" s="37">
        <f>D78/C78*100</f>
        <v>102.15571899568856</v>
      </c>
      <c r="E79" s="42">
        <f>E78/D78*100</f>
        <v>103.69999999999999</v>
      </c>
      <c r="F79" s="42">
        <f>F78/E78*100</f>
        <v>100</v>
      </c>
      <c r="G79" s="42">
        <f>G78/E78*100</f>
        <v>100.9806954021943</v>
      </c>
      <c r="H79" s="42">
        <f t="shared" ref="H79:N79" si="2">H78/E78*100</f>
        <v>101.50738466223417</v>
      </c>
      <c r="I79" s="42">
        <f t="shared" si="2"/>
        <v>100.9806954021943</v>
      </c>
      <c r="J79" s="42">
        <f t="shared" si="2"/>
        <v>101.68326220957799</v>
      </c>
      <c r="K79" s="42">
        <f t="shared" si="2"/>
        <v>101.41509433962264</v>
      </c>
      <c r="L79" s="42">
        <f t="shared" si="2"/>
        <v>100.28449502133712</v>
      </c>
      <c r="M79" s="42">
        <f t="shared" si="2"/>
        <v>101.79529027745396</v>
      </c>
      <c r="N79" s="42">
        <f t="shared" si="2"/>
        <v>101.62790697674417</v>
      </c>
    </row>
    <row r="80" spans="1:14" x14ac:dyDescent="0.2">
      <c r="A80" s="3" t="s">
        <v>11</v>
      </c>
      <c r="B80" s="1"/>
      <c r="C80" s="1"/>
      <c r="D80" s="2"/>
      <c r="E80" s="14"/>
      <c r="F80" s="14"/>
      <c r="G80" s="14"/>
      <c r="H80" s="14"/>
      <c r="I80" s="14"/>
      <c r="J80" s="14"/>
      <c r="K80" s="14"/>
      <c r="L80" s="14"/>
      <c r="M80" s="14"/>
      <c r="N80" s="14"/>
    </row>
    <row r="81" spans="1:14" x14ac:dyDescent="0.2">
      <c r="A81" s="4" t="s">
        <v>12</v>
      </c>
      <c r="B81" s="5" t="s">
        <v>13</v>
      </c>
      <c r="C81" s="5" t="s">
        <v>338</v>
      </c>
      <c r="D81" s="2" t="s">
        <v>510</v>
      </c>
      <c r="E81" s="14">
        <v>7800</v>
      </c>
      <c r="F81" s="14">
        <v>7800</v>
      </c>
      <c r="G81" s="14">
        <v>7930</v>
      </c>
      <c r="H81" s="14">
        <v>8080</v>
      </c>
      <c r="I81" s="14">
        <v>7800</v>
      </c>
      <c r="J81" s="14">
        <v>8040</v>
      </c>
      <c r="K81" s="14">
        <v>8370</v>
      </c>
      <c r="L81" s="14">
        <v>7800</v>
      </c>
      <c r="M81" s="40">
        <v>8160</v>
      </c>
      <c r="N81" s="14">
        <v>8680</v>
      </c>
    </row>
    <row r="82" spans="1:14" ht="93.75" x14ac:dyDescent="0.2">
      <c r="A82" s="3" t="s">
        <v>14</v>
      </c>
      <c r="B82" s="1" t="s">
        <v>43</v>
      </c>
      <c r="C82" s="46" t="s">
        <v>339</v>
      </c>
      <c r="D82" s="37">
        <v>113.2</v>
      </c>
      <c r="E82" s="42">
        <f>E81/7700*100</f>
        <v>101.29870129870129</v>
      </c>
      <c r="F82" s="42">
        <f>F81/E81*100</f>
        <v>100</v>
      </c>
      <c r="G82" s="42">
        <f>G81/F81*100</f>
        <v>101.66666666666666</v>
      </c>
      <c r="H82" s="42">
        <f>H81/F81*100</f>
        <v>103.58974358974361</v>
      </c>
      <c r="I82" s="42">
        <f t="shared" ref="I82:N82" si="3">I81/F81*100</f>
        <v>100</v>
      </c>
      <c r="J82" s="42">
        <f t="shared" si="3"/>
        <v>101.38713745271122</v>
      </c>
      <c r="K82" s="42">
        <f t="shared" si="3"/>
        <v>103.58910891089108</v>
      </c>
      <c r="L82" s="42">
        <f t="shared" si="3"/>
        <v>100</v>
      </c>
      <c r="M82" s="42">
        <f t="shared" si="3"/>
        <v>101.49253731343283</v>
      </c>
      <c r="N82" s="42">
        <f t="shared" si="3"/>
        <v>103.7037037037037</v>
      </c>
    </row>
    <row r="83" spans="1:14" ht="37.5" x14ac:dyDescent="0.2">
      <c r="A83" s="3" t="s">
        <v>15</v>
      </c>
      <c r="B83" s="1"/>
      <c r="C83" s="1"/>
      <c r="D83" s="2"/>
      <c r="E83" s="14"/>
      <c r="F83" s="14"/>
      <c r="G83" s="14"/>
      <c r="H83" s="14"/>
      <c r="I83" s="14"/>
      <c r="J83" s="14"/>
      <c r="K83" s="14"/>
      <c r="L83" s="14"/>
      <c r="M83" s="14"/>
      <c r="N83" s="14"/>
    </row>
    <row r="84" spans="1:14" x14ac:dyDescent="0.2">
      <c r="A84" s="3" t="s">
        <v>16</v>
      </c>
      <c r="B84" s="1" t="s">
        <v>17</v>
      </c>
      <c r="C84" s="1" t="s">
        <v>340</v>
      </c>
      <c r="D84" s="2" t="s">
        <v>511</v>
      </c>
      <c r="E84" s="42">
        <v>5300</v>
      </c>
      <c r="F84" s="42">
        <v>5300</v>
      </c>
      <c r="G84" s="42">
        <v>5400</v>
      </c>
      <c r="H84" s="42">
        <v>5500</v>
      </c>
      <c r="I84" s="42">
        <v>5300</v>
      </c>
      <c r="J84" s="42">
        <v>5460</v>
      </c>
      <c r="K84" s="42">
        <v>5690</v>
      </c>
      <c r="L84" s="42">
        <v>5300</v>
      </c>
      <c r="M84" s="42">
        <v>5560</v>
      </c>
      <c r="N84" s="42">
        <v>5910</v>
      </c>
    </row>
    <row r="85" spans="1:14" ht="93.75" x14ac:dyDescent="0.2">
      <c r="A85" s="3" t="s">
        <v>18</v>
      </c>
      <c r="B85" s="1" t="s">
        <v>43</v>
      </c>
      <c r="C85" s="1" t="s">
        <v>341</v>
      </c>
      <c r="D85" s="2">
        <v>116.78</v>
      </c>
      <c r="E85" s="42">
        <f>E84/5200*100</f>
        <v>101.92307692307692</v>
      </c>
      <c r="F85" s="42">
        <f>F84/E84*100</f>
        <v>100</v>
      </c>
      <c r="G85" s="42">
        <f>G84/F84*100</f>
        <v>101.88679245283019</v>
      </c>
      <c r="H85" s="42">
        <f>H84/F84*100</f>
        <v>103.77358490566037</v>
      </c>
      <c r="I85" s="42">
        <f t="shared" ref="I85:N85" si="4">I84/F84*100</f>
        <v>100</v>
      </c>
      <c r="J85" s="42">
        <f t="shared" si="4"/>
        <v>101.11111111111111</v>
      </c>
      <c r="K85" s="42">
        <f t="shared" si="4"/>
        <v>103.45454545454544</v>
      </c>
      <c r="L85" s="42">
        <f t="shared" si="4"/>
        <v>100</v>
      </c>
      <c r="M85" s="42">
        <f t="shared" si="4"/>
        <v>101.83150183150182</v>
      </c>
      <c r="N85" s="42">
        <f t="shared" si="4"/>
        <v>103.86643233743409</v>
      </c>
    </row>
    <row r="86" spans="1:14" x14ac:dyDescent="0.2">
      <c r="A86" s="3" t="s">
        <v>19</v>
      </c>
      <c r="B86" s="1" t="s">
        <v>17</v>
      </c>
      <c r="C86" s="1" t="s">
        <v>342</v>
      </c>
      <c r="D86" s="2" t="s">
        <v>512</v>
      </c>
      <c r="E86" s="42">
        <v>2500</v>
      </c>
      <c r="F86" s="42">
        <v>2500</v>
      </c>
      <c r="G86" s="42">
        <v>2530</v>
      </c>
      <c r="H86" s="42">
        <v>2580</v>
      </c>
      <c r="I86" s="42">
        <v>2500</v>
      </c>
      <c r="J86" s="42">
        <v>2580</v>
      </c>
      <c r="K86" s="42">
        <v>2680</v>
      </c>
      <c r="L86" s="42">
        <v>2500</v>
      </c>
      <c r="M86" s="42">
        <v>2600</v>
      </c>
      <c r="N86" s="42">
        <v>2770</v>
      </c>
    </row>
    <row r="87" spans="1:14" ht="93.75" x14ac:dyDescent="0.2">
      <c r="A87" s="3" t="s">
        <v>20</v>
      </c>
      <c r="B87" s="1" t="s">
        <v>43</v>
      </c>
      <c r="C87" s="46" t="s">
        <v>343</v>
      </c>
      <c r="D87" s="37">
        <v>106.43</v>
      </c>
      <c r="E87" s="42">
        <f>E86/2500*100</f>
        <v>100</v>
      </c>
      <c r="F87" s="42">
        <f>F86/E86*100</f>
        <v>100</v>
      </c>
      <c r="G87" s="42">
        <f>G86/F86*100</f>
        <v>101.2</v>
      </c>
      <c r="H87" s="42">
        <f>H86/F86*100</f>
        <v>103.2</v>
      </c>
      <c r="I87" s="42">
        <f t="shared" ref="I87:N87" si="5">I86/F86*100</f>
        <v>100</v>
      </c>
      <c r="J87" s="42">
        <f t="shared" si="5"/>
        <v>101.97628458498025</v>
      </c>
      <c r="K87" s="42">
        <f t="shared" si="5"/>
        <v>103.87596899224806</v>
      </c>
      <c r="L87" s="42">
        <f t="shared" si="5"/>
        <v>100</v>
      </c>
      <c r="M87" s="42">
        <f t="shared" si="5"/>
        <v>100.77519379844961</v>
      </c>
      <c r="N87" s="42">
        <f t="shared" si="5"/>
        <v>103.35820895522387</v>
      </c>
    </row>
    <row r="88" spans="1:14" ht="37.5" x14ac:dyDescent="0.2">
      <c r="A88" s="3" t="s">
        <v>22</v>
      </c>
      <c r="B88" s="1"/>
      <c r="C88" s="1"/>
      <c r="D88" s="2"/>
      <c r="E88" s="14"/>
      <c r="F88" s="14"/>
      <c r="G88" s="14"/>
      <c r="H88" s="14"/>
      <c r="I88" s="14"/>
      <c r="J88" s="14"/>
      <c r="K88" s="14"/>
      <c r="L88" s="14"/>
      <c r="M88" s="14"/>
      <c r="N88" s="14"/>
    </row>
    <row r="89" spans="1:14" ht="37.5" x14ac:dyDescent="0.2">
      <c r="A89" s="3" t="s">
        <v>23</v>
      </c>
      <c r="B89" s="1" t="s">
        <v>24</v>
      </c>
      <c r="C89" s="13" t="s">
        <v>344</v>
      </c>
      <c r="D89" s="14" t="s">
        <v>345</v>
      </c>
      <c r="E89" s="14">
        <v>420</v>
      </c>
      <c r="F89" s="14">
        <v>349</v>
      </c>
      <c r="G89" s="14">
        <v>349.5</v>
      </c>
      <c r="H89" s="14">
        <v>351</v>
      </c>
      <c r="I89" s="14">
        <v>350</v>
      </c>
      <c r="J89" s="14">
        <v>351</v>
      </c>
      <c r="K89" s="14">
        <v>353</v>
      </c>
      <c r="L89" s="14">
        <v>352</v>
      </c>
      <c r="M89" s="14">
        <v>353</v>
      </c>
      <c r="N89" s="14">
        <v>355</v>
      </c>
    </row>
    <row r="90" spans="1:14" x14ac:dyDescent="0.2">
      <c r="A90" s="3" t="s">
        <v>25</v>
      </c>
      <c r="B90" s="1" t="s">
        <v>24</v>
      </c>
      <c r="C90" s="13" t="s">
        <v>346</v>
      </c>
      <c r="D90" s="14" t="s">
        <v>346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</row>
    <row r="91" spans="1:14" ht="37.5" x14ac:dyDescent="0.2">
      <c r="A91" s="3" t="s">
        <v>26</v>
      </c>
      <c r="B91" s="1" t="s">
        <v>24</v>
      </c>
      <c r="C91" s="13" t="s">
        <v>347</v>
      </c>
      <c r="D91" s="14" t="s">
        <v>348</v>
      </c>
      <c r="E91" s="14">
        <v>35</v>
      </c>
      <c r="F91" s="14">
        <v>29.4</v>
      </c>
      <c r="G91" s="14">
        <v>29.6</v>
      </c>
      <c r="H91" s="14">
        <v>29.8</v>
      </c>
      <c r="I91" s="14">
        <v>29.9</v>
      </c>
      <c r="J91" s="14">
        <v>30.4</v>
      </c>
      <c r="K91" s="14">
        <v>30.7</v>
      </c>
      <c r="L91" s="14">
        <v>31.3</v>
      </c>
      <c r="M91" s="14">
        <v>31.4</v>
      </c>
      <c r="N91" s="14">
        <v>31.5</v>
      </c>
    </row>
    <row r="92" spans="1:14" x14ac:dyDescent="0.2">
      <c r="A92" s="3" t="s">
        <v>27</v>
      </c>
      <c r="B92" s="1" t="s">
        <v>24</v>
      </c>
      <c r="C92" s="13" t="s">
        <v>349</v>
      </c>
      <c r="D92" s="14" t="s">
        <v>350</v>
      </c>
      <c r="E92" s="14">
        <v>31</v>
      </c>
      <c r="F92" s="14">
        <v>20</v>
      </c>
      <c r="G92" s="14">
        <v>20.5</v>
      </c>
      <c r="H92" s="14">
        <v>20.6</v>
      </c>
      <c r="I92" s="14">
        <v>21.4</v>
      </c>
      <c r="J92" s="14">
        <v>21.5</v>
      </c>
      <c r="K92" s="14">
        <v>21.7</v>
      </c>
      <c r="L92" s="14">
        <v>22.8</v>
      </c>
      <c r="M92" s="14">
        <v>22.9</v>
      </c>
      <c r="N92" s="14">
        <v>23</v>
      </c>
    </row>
    <row r="93" spans="1:14" x14ac:dyDescent="0.2">
      <c r="A93" s="3" t="s">
        <v>28</v>
      </c>
      <c r="B93" s="1" t="s">
        <v>24</v>
      </c>
      <c r="C93" s="13" t="s">
        <v>351</v>
      </c>
      <c r="D93" s="14" t="s">
        <v>352</v>
      </c>
      <c r="E93" s="14">
        <v>13.2</v>
      </c>
      <c r="F93" s="14">
        <v>8.6999999999999993</v>
      </c>
      <c r="G93" s="14">
        <v>8.6999999999999993</v>
      </c>
      <c r="H93" s="14">
        <v>8.8000000000000007</v>
      </c>
      <c r="I93" s="14">
        <v>8.6999999999999993</v>
      </c>
      <c r="J93" s="14">
        <v>8.6999999999999993</v>
      </c>
      <c r="K93" s="14">
        <v>8.9</v>
      </c>
      <c r="L93" s="14">
        <v>8.9</v>
      </c>
      <c r="M93" s="14">
        <v>8.9</v>
      </c>
      <c r="N93" s="14">
        <v>9</v>
      </c>
    </row>
    <row r="94" spans="1:14" x14ac:dyDescent="0.2">
      <c r="A94" s="3" t="s">
        <v>29</v>
      </c>
      <c r="B94" s="1" t="s">
        <v>24</v>
      </c>
      <c r="C94" s="13" t="s">
        <v>353</v>
      </c>
      <c r="D94" s="14" t="s">
        <v>354</v>
      </c>
      <c r="E94" s="14">
        <v>22</v>
      </c>
      <c r="F94" s="14">
        <v>9</v>
      </c>
      <c r="G94" s="14">
        <v>9</v>
      </c>
      <c r="H94" s="14">
        <v>9.1</v>
      </c>
      <c r="I94" s="14">
        <v>9.1999999999999993</v>
      </c>
      <c r="J94" s="14">
        <v>9.1999999999999993</v>
      </c>
      <c r="K94" s="14">
        <v>9.3000000000000007</v>
      </c>
      <c r="L94" s="14">
        <v>9.3000000000000007</v>
      </c>
      <c r="M94" s="14">
        <v>9.3000000000000007</v>
      </c>
      <c r="N94" s="14">
        <v>9.5</v>
      </c>
    </row>
    <row r="95" spans="1:14" x14ac:dyDescent="0.2">
      <c r="A95" s="3" t="s">
        <v>30</v>
      </c>
      <c r="B95" s="1" t="s">
        <v>24</v>
      </c>
      <c r="C95" s="13" t="s">
        <v>355</v>
      </c>
      <c r="D95" s="14" t="s">
        <v>356</v>
      </c>
      <c r="E95" s="14">
        <v>19.54</v>
      </c>
      <c r="F95" s="14">
        <v>19.54</v>
      </c>
      <c r="G95" s="14">
        <v>19.55</v>
      </c>
      <c r="H95" s="14">
        <v>19.600000000000001</v>
      </c>
      <c r="I95" s="14">
        <v>19.579999999999998</v>
      </c>
      <c r="J95" s="14">
        <v>19.59</v>
      </c>
      <c r="K95" s="14">
        <v>19.600000000000001</v>
      </c>
      <c r="L95" s="14">
        <v>19.600000000000001</v>
      </c>
      <c r="M95" s="14">
        <v>19.61</v>
      </c>
      <c r="N95" s="14">
        <v>19.63</v>
      </c>
    </row>
    <row r="96" spans="1:14" x14ac:dyDescent="0.2">
      <c r="A96" s="3" t="s">
        <v>31</v>
      </c>
      <c r="B96" s="1" t="s">
        <v>24</v>
      </c>
      <c r="C96" s="13" t="s">
        <v>357</v>
      </c>
      <c r="D96" s="14" t="s">
        <v>358</v>
      </c>
      <c r="E96" s="14">
        <v>16.47</v>
      </c>
      <c r="F96" s="14">
        <v>16.510000000000002</v>
      </c>
      <c r="G96" s="14">
        <v>16.52</v>
      </c>
      <c r="H96" s="14">
        <v>16.52</v>
      </c>
      <c r="I96" s="14">
        <v>16.510000000000002</v>
      </c>
      <c r="J96" s="14">
        <v>16.52</v>
      </c>
      <c r="K96" s="14">
        <v>16.52</v>
      </c>
      <c r="L96" s="14">
        <v>16.52</v>
      </c>
      <c r="M96" s="14">
        <v>16.52</v>
      </c>
      <c r="N96" s="14">
        <v>16.53</v>
      </c>
    </row>
    <row r="97" spans="1:14" x14ac:dyDescent="0.2">
      <c r="A97" s="3" t="s">
        <v>32</v>
      </c>
      <c r="B97" s="1" t="s">
        <v>33</v>
      </c>
      <c r="C97" s="13" t="s">
        <v>359</v>
      </c>
      <c r="D97" s="14" t="s">
        <v>360</v>
      </c>
      <c r="E97" s="14">
        <v>72.5</v>
      </c>
      <c r="F97" s="14">
        <v>72.5</v>
      </c>
      <c r="G97" s="14">
        <v>72.599999999999994</v>
      </c>
      <c r="H97" s="14">
        <v>72.7</v>
      </c>
      <c r="I97" s="14">
        <v>75.5</v>
      </c>
      <c r="J97" s="14">
        <v>75.599999999999994</v>
      </c>
      <c r="K97" s="14">
        <v>75.7</v>
      </c>
      <c r="L97" s="14">
        <v>75.5</v>
      </c>
      <c r="M97" s="14">
        <v>75.599999999999994</v>
      </c>
      <c r="N97" s="14">
        <v>75.8</v>
      </c>
    </row>
    <row r="98" spans="1:14" x14ac:dyDescent="0.2">
      <c r="A98" s="3" t="s">
        <v>34</v>
      </c>
      <c r="B98" s="1" t="s">
        <v>35</v>
      </c>
      <c r="C98" s="1"/>
      <c r="D98" s="2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1:14" ht="37.5" x14ac:dyDescent="0.2">
      <c r="A99" s="3" t="s">
        <v>36</v>
      </c>
      <c r="B99" s="1" t="s">
        <v>24</v>
      </c>
      <c r="C99" s="1"/>
      <c r="D99" s="2"/>
      <c r="E99" s="14"/>
      <c r="F99" s="14"/>
      <c r="G99" s="14"/>
      <c r="H99" s="14"/>
      <c r="I99" s="14"/>
      <c r="J99" s="14"/>
      <c r="K99" s="14"/>
      <c r="L99" s="14"/>
      <c r="M99" s="14"/>
      <c r="N99" s="14"/>
    </row>
    <row r="100" spans="1:14" x14ac:dyDescent="0.2">
      <c r="A100" s="3" t="s">
        <v>38</v>
      </c>
      <c r="B100" s="1"/>
      <c r="C100" s="1"/>
      <c r="D100" s="7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1:14" ht="75" x14ac:dyDescent="0.2">
      <c r="A101" s="3" t="s">
        <v>39</v>
      </c>
      <c r="B101" s="5" t="s">
        <v>41</v>
      </c>
      <c r="C101" s="15" t="s">
        <v>361</v>
      </c>
      <c r="D101" s="16" t="s">
        <v>362</v>
      </c>
      <c r="E101" s="14">
        <f>513.1*98/100</f>
        <v>502.83800000000002</v>
      </c>
      <c r="F101" s="14">
        <f>E101*98/100</f>
        <v>492.78124000000003</v>
      </c>
      <c r="G101" s="14">
        <f>E101*99/100</f>
        <v>497.80962</v>
      </c>
      <c r="H101" s="14">
        <f>E101*100.1/100</f>
        <v>503.34083800000002</v>
      </c>
      <c r="I101" s="14">
        <f>F101*100.1/100</f>
        <v>493.27402124000002</v>
      </c>
      <c r="J101" s="14">
        <f>G101*100.1/100</f>
        <v>498.30742961999999</v>
      </c>
      <c r="K101" s="14">
        <f>H101*100.2/100</f>
        <v>504.34751967599999</v>
      </c>
      <c r="L101" s="14">
        <f>I101*100.3/100</f>
        <v>494.75384330371998</v>
      </c>
      <c r="M101" s="14">
        <f>J101*100.1/100</f>
        <v>498.80573704961995</v>
      </c>
      <c r="N101" s="14">
        <f>K101*100.2/100</f>
        <v>505.35621471535205</v>
      </c>
    </row>
    <row r="102" spans="1:14" ht="93.75" x14ac:dyDescent="0.2">
      <c r="A102" s="3" t="s">
        <v>42</v>
      </c>
      <c r="B102" s="1" t="s">
        <v>43</v>
      </c>
      <c r="C102" s="15" t="s">
        <v>363</v>
      </c>
      <c r="D102" s="16" t="s">
        <v>527</v>
      </c>
      <c r="E102" s="14">
        <f>502.8/513.1*100</f>
        <v>97.992594036250253</v>
      </c>
      <c r="F102" s="14">
        <f>F101/E101*100</f>
        <v>98</v>
      </c>
      <c r="G102" s="14">
        <f>G101/E101*100</f>
        <v>99</v>
      </c>
      <c r="H102" s="14">
        <f t="shared" ref="H102:N102" si="6">H101/E101*100</f>
        <v>100.1</v>
      </c>
      <c r="I102" s="14">
        <f t="shared" si="6"/>
        <v>100.1</v>
      </c>
      <c r="J102" s="14">
        <f t="shared" si="6"/>
        <v>100.1</v>
      </c>
      <c r="K102" s="14">
        <f t="shared" si="6"/>
        <v>100.2</v>
      </c>
      <c r="L102" s="14">
        <f t="shared" si="6"/>
        <v>100.29999999999998</v>
      </c>
      <c r="M102" s="14">
        <f t="shared" si="6"/>
        <v>100.1</v>
      </c>
      <c r="N102" s="14">
        <f t="shared" si="6"/>
        <v>100.20000000000002</v>
      </c>
    </row>
    <row r="103" spans="1:14" ht="56.25" x14ac:dyDescent="0.2">
      <c r="A103" s="4" t="s">
        <v>44</v>
      </c>
      <c r="B103" s="5" t="s">
        <v>45</v>
      </c>
      <c r="C103" s="15" t="s">
        <v>364</v>
      </c>
      <c r="D103" s="16" t="s">
        <v>365</v>
      </c>
      <c r="E103" s="14">
        <v>12.4</v>
      </c>
      <c r="F103" s="14">
        <v>12.55</v>
      </c>
      <c r="G103" s="14">
        <v>12.700000000000001</v>
      </c>
      <c r="H103" s="14">
        <v>12.75</v>
      </c>
      <c r="I103" s="14">
        <v>12.700000000000001</v>
      </c>
      <c r="J103" s="14">
        <v>12.850000000000001</v>
      </c>
      <c r="K103" s="14">
        <v>12.9</v>
      </c>
      <c r="L103" s="14">
        <v>12.850000000000001</v>
      </c>
      <c r="M103" s="14">
        <v>13.000000000000002</v>
      </c>
      <c r="N103" s="14">
        <v>13.05</v>
      </c>
    </row>
    <row r="104" spans="1:14" x14ac:dyDescent="0.2">
      <c r="A104" s="3" t="s">
        <v>47</v>
      </c>
      <c r="B104" s="1"/>
      <c r="C104" s="17"/>
      <c r="D104" s="16"/>
      <c r="E104" s="14"/>
      <c r="F104" s="14"/>
      <c r="G104" s="14"/>
      <c r="H104" s="14"/>
      <c r="I104" s="14"/>
      <c r="J104" s="14"/>
      <c r="K104" s="14"/>
      <c r="L104" s="14"/>
      <c r="M104" s="14"/>
      <c r="N104" s="14"/>
    </row>
    <row r="105" spans="1:14" ht="75" x14ac:dyDescent="0.2">
      <c r="A105" s="4" t="s">
        <v>48</v>
      </c>
      <c r="B105" s="6" t="s">
        <v>41</v>
      </c>
      <c r="C105" s="53" t="s">
        <v>366</v>
      </c>
      <c r="D105" s="38" t="s">
        <v>367</v>
      </c>
      <c r="E105" s="42">
        <v>9120.7000000000007</v>
      </c>
      <c r="F105" s="42">
        <v>8770.4</v>
      </c>
      <c r="G105" s="42">
        <v>8847.7999999999993</v>
      </c>
      <c r="H105" s="42">
        <v>8850</v>
      </c>
      <c r="I105" s="42">
        <v>8680</v>
      </c>
      <c r="J105" s="42">
        <v>8847</v>
      </c>
      <c r="K105" s="42">
        <v>8870</v>
      </c>
      <c r="L105" s="42">
        <v>8690</v>
      </c>
      <c r="M105" s="42">
        <v>8850</v>
      </c>
      <c r="N105" s="42">
        <v>8890</v>
      </c>
    </row>
    <row r="106" spans="1:14" ht="93.75" x14ac:dyDescent="0.2">
      <c r="A106" s="4" t="s">
        <v>48</v>
      </c>
      <c r="B106" s="6" t="s">
        <v>43</v>
      </c>
      <c r="C106" s="53" t="s">
        <v>368</v>
      </c>
      <c r="D106" s="38" t="s">
        <v>520</v>
      </c>
      <c r="E106" s="42">
        <f>E105/9306.8*100</f>
        <v>98.000386813942512</v>
      </c>
      <c r="F106" s="42">
        <f>F105/E105*100</f>
        <v>96.159286019713392</v>
      </c>
      <c r="G106" s="42">
        <f>G105/E105*100</f>
        <v>97.00790509500365</v>
      </c>
      <c r="H106" s="42">
        <f t="shared" ref="H106:N106" si="7">H105/E105*100</f>
        <v>97.032026050632069</v>
      </c>
      <c r="I106" s="42">
        <f t="shared" si="7"/>
        <v>98.969260238985683</v>
      </c>
      <c r="J106" s="42">
        <f t="shared" si="7"/>
        <v>99.990958204299389</v>
      </c>
      <c r="K106" s="42">
        <f t="shared" si="7"/>
        <v>100.22598870056495</v>
      </c>
      <c r="L106" s="42">
        <f t="shared" si="7"/>
        <v>100.11520737327189</v>
      </c>
      <c r="M106" s="42">
        <f t="shared" si="7"/>
        <v>100.03390979993219</v>
      </c>
      <c r="N106" s="42">
        <f t="shared" si="7"/>
        <v>100.22547914317926</v>
      </c>
    </row>
    <row r="107" spans="1:14" x14ac:dyDescent="0.2">
      <c r="A107" s="3" t="s">
        <v>49</v>
      </c>
      <c r="B107" s="1" t="s">
        <v>194</v>
      </c>
      <c r="C107" s="17" t="s">
        <v>371</v>
      </c>
      <c r="D107" s="16" t="s">
        <v>369</v>
      </c>
      <c r="E107" s="14">
        <v>924.8</v>
      </c>
      <c r="F107" s="14">
        <f>E107*97/100</f>
        <v>897.05599999999993</v>
      </c>
      <c r="G107" s="14">
        <f>E107*98/100</f>
        <v>906.30399999999997</v>
      </c>
      <c r="H107" s="14">
        <f>E107*100/100</f>
        <v>924.8</v>
      </c>
      <c r="I107" s="14">
        <f>F107*100.2/100</f>
        <v>898.85011199999997</v>
      </c>
      <c r="J107" s="14">
        <f>G107*100.3/100</f>
        <v>909.02291199999991</v>
      </c>
      <c r="K107" s="14">
        <f>H107*100/100</f>
        <v>924.8</v>
      </c>
      <c r="L107" s="14">
        <f>I107*100.3/100</f>
        <v>901.54666233600005</v>
      </c>
      <c r="M107" s="14">
        <f>J107*100.3/100</f>
        <v>911.74998073599988</v>
      </c>
      <c r="N107" s="14">
        <f>K107*101/100</f>
        <v>934.04799999999989</v>
      </c>
    </row>
    <row r="108" spans="1:14" ht="93.75" x14ac:dyDescent="0.2">
      <c r="A108" s="3" t="s">
        <v>49</v>
      </c>
      <c r="B108" s="1" t="s">
        <v>43</v>
      </c>
      <c r="C108" s="17" t="s">
        <v>370</v>
      </c>
      <c r="D108" s="16" t="s">
        <v>522</v>
      </c>
      <c r="E108" s="14">
        <v>83.6</v>
      </c>
      <c r="F108" s="14">
        <f>F107/E107*100</f>
        <v>97</v>
      </c>
      <c r="G108" s="14">
        <f>G107/E107*100</f>
        <v>98</v>
      </c>
      <c r="H108" s="14">
        <f t="shared" ref="H108:N108" si="8">H107/E107*100</f>
        <v>100</v>
      </c>
      <c r="I108" s="14">
        <f t="shared" si="8"/>
        <v>100.2</v>
      </c>
      <c r="J108" s="14">
        <f t="shared" si="8"/>
        <v>100.29999999999998</v>
      </c>
      <c r="K108" s="14">
        <f t="shared" si="8"/>
        <v>100</v>
      </c>
      <c r="L108" s="14">
        <f t="shared" si="8"/>
        <v>100.30000000000001</v>
      </c>
      <c r="M108" s="14">
        <f t="shared" si="8"/>
        <v>100.29999999999998</v>
      </c>
      <c r="N108" s="14">
        <f t="shared" si="8"/>
        <v>101</v>
      </c>
    </row>
    <row r="109" spans="1:14" x14ac:dyDescent="0.2">
      <c r="A109" s="4" t="s">
        <v>50</v>
      </c>
      <c r="B109" s="5"/>
      <c r="C109" s="15"/>
      <c r="D109" s="16"/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1:14" x14ac:dyDescent="0.2">
      <c r="A110" s="4" t="s">
        <v>51</v>
      </c>
      <c r="B110" s="6" t="s">
        <v>13</v>
      </c>
      <c r="C110" s="18" t="s">
        <v>372</v>
      </c>
      <c r="D110" s="19" t="s">
        <v>373</v>
      </c>
      <c r="E110" s="42">
        <v>3025.1</v>
      </c>
      <c r="F110" s="42">
        <v>3020</v>
      </c>
      <c r="G110" s="42">
        <v>3026</v>
      </c>
      <c r="H110" s="42">
        <v>3050</v>
      </c>
      <c r="I110" s="42">
        <v>3026</v>
      </c>
      <c r="J110" s="42">
        <v>3041</v>
      </c>
      <c r="K110" s="42">
        <v>3074</v>
      </c>
      <c r="L110" s="42">
        <v>3026</v>
      </c>
      <c r="M110" s="42">
        <v>3045</v>
      </c>
      <c r="N110" s="42">
        <v>3085</v>
      </c>
    </row>
    <row r="111" spans="1:14" ht="93.75" x14ac:dyDescent="0.2">
      <c r="A111" s="4" t="s">
        <v>51</v>
      </c>
      <c r="B111" s="1" t="s">
        <v>43</v>
      </c>
      <c r="C111" s="17" t="s">
        <v>374</v>
      </c>
      <c r="D111" s="16" t="s">
        <v>521</v>
      </c>
      <c r="E111" s="14">
        <f>E110/3151.1*100</f>
        <v>96.001396337786801</v>
      </c>
      <c r="F111" s="14">
        <f>F110/E110*100</f>
        <v>99.83141053188325</v>
      </c>
      <c r="G111" s="14">
        <f>G110/E110*100</f>
        <v>100.02975108260885</v>
      </c>
      <c r="H111" s="14">
        <f t="shared" ref="H111:N111" si="9">H110/E110*100</f>
        <v>100.82311328551124</v>
      </c>
      <c r="I111" s="14">
        <f t="shared" si="9"/>
        <v>100.19867549668875</v>
      </c>
      <c r="J111" s="14">
        <f t="shared" si="9"/>
        <v>100.49570389953735</v>
      </c>
      <c r="K111" s="14">
        <f t="shared" si="9"/>
        <v>100.78688524590164</v>
      </c>
      <c r="L111" s="14">
        <f t="shared" si="9"/>
        <v>100</v>
      </c>
      <c r="M111" s="14">
        <f t="shared" si="9"/>
        <v>100.13153567905294</v>
      </c>
      <c r="N111" s="14">
        <f t="shared" si="9"/>
        <v>100.35783994795055</v>
      </c>
    </row>
    <row r="112" spans="1:14" ht="56.25" x14ac:dyDescent="0.2">
      <c r="A112" s="3" t="s">
        <v>199</v>
      </c>
      <c r="B112" s="1"/>
      <c r="C112" s="17"/>
      <c r="D112" s="16"/>
      <c r="E112" s="14"/>
      <c r="F112" s="14"/>
      <c r="G112" s="14"/>
      <c r="H112" s="14"/>
      <c r="I112" s="14"/>
      <c r="J112" s="14"/>
      <c r="K112" s="14"/>
      <c r="L112" s="14"/>
      <c r="M112" s="14"/>
      <c r="N112" s="14"/>
    </row>
    <row r="113" spans="1:14" ht="56.25" x14ac:dyDescent="0.2">
      <c r="A113" s="4" t="s">
        <v>200</v>
      </c>
      <c r="B113" s="1" t="s">
        <v>52</v>
      </c>
      <c r="C113" s="17" t="s">
        <v>376</v>
      </c>
      <c r="D113" s="16" t="s">
        <v>375</v>
      </c>
      <c r="E113" s="14">
        <f>570+463</f>
        <v>1033</v>
      </c>
      <c r="F113" s="14">
        <v>1033</v>
      </c>
      <c r="G113" s="14">
        <v>1035</v>
      </c>
      <c r="H113" s="14">
        <v>1039</v>
      </c>
      <c r="I113" s="14">
        <v>1033</v>
      </c>
      <c r="J113" s="14">
        <v>1036</v>
      </c>
      <c r="K113" s="14">
        <v>1040</v>
      </c>
      <c r="L113" s="14">
        <v>1034</v>
      </c>
      <c r="M113" s="14">
        <v>1037</v>
      </c>
      <c r="N113" s="14">
        <v>1045</v>
      </c>
    </row>
    <row r="114" spans="1:14" ht="37.5" x14ac:dyDescent="0.2">
      <c r="A114" s="4" t="s">
        <v>53</v>
      </c>
      <c r="B114" s="1"/>
      <c r="C114" s="17"/>
      <c r="D114" s="16"/>
      <c r="E114" s="14"/>
      <c r="F114" s="14"/>
      <c r="G114" s="14"/>
      <c r="H114" s="14"/>
      <c r="I114" s="14"/>
      <c r="J114" s="14"/>
      <c r="K114" s="14"/>
      <c r="L114" s="14"/>
      <c r="M114" s="14"/>
      <c r="N114" s="14"/>
    </row>
    <row r="115" spans="1:14" x14ac:dyDescent="0.2">
      <c r="A115" s="4" t="s">
        <v>54</v>
      </c>
      <c r="B115" s="1" t="s">
        <v>52</v>
      </c>
      <c r="C115" s="15">
        <v>0</v>
      </c>
      <c r="D115" s="16">
        <v>0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</row>
    <row r="116" spans="1:14" x14ac:dyDescent="0.2">
      <c r="A116" s="4" t="s">
        <v>55</v>
      </c>
      <c r="B116" s="5" t="s">
        <v>52</v>
      </c>
      <c r="C116" s="17" t="s">
        <v>377</v>
      </c>
      <c r="D116" s="16" t="s">
        <v>381</v>
      </c>
      <c r="E116" s="14">
        <f>105+37</f>
        <v>142</v>
      </c>
      <c r="F116" s="14">
        <v>142</v>
      </c>
      <c r="G116" s="14">
        <v>142</v>
      </c>
      <c r="H116" s="14">
        <v>143</v>
      </c>
      <c r="I116" s="14">
        <v>143</v>
      </c>
      <c r="J116" s="14">
        <v>143</v>
      </c>
      <c r="K116" s="14">
        <v>144</v>
      </c>
      <c r="L116" s="14">
        <v>144</v>
      </c>
      <c r="M116" s="14">
        <v>145</v>
      </c>
      <c r="N116" s="14">
        <v>146</v>
      </c>
    </row>
    <row r="117" spans="1:14" ht="56.25" x14ac:dyDescent="0.2">
      <c r="A117" s="4" t="s">
        <v>290</v>
      </c>
      <c r="B117" s="1" t="s">
        <v>52</v>
      </c>
      <c r="C117" s="15" t="s">
        <v>389</v>
      </c>
      <c r="D117" s="16" t="s">
        <v>390</v>
      </c>
      <c r="E117" s="14">
        <v>3</v>
      </c>
      <c r="F117" s="14">
        <v>3</v>
      </c>
      <c r="G117" s="14">
        <v>3</v>
      </c>
      <c r="H117" s="14">
        <v>3</v>
      </c>
      <c r="I117" s="14">
        <v>3</v>
      </c>
      <c r="J117" s="14">
        <v>3</v>
      </c>
      <c r="K117" s="14">
        <v>3</v>
      </c>
      <c r="L117" s="14">
        <v>3</v>
      </c>
      <c r="M117" s="14">
        <v>3</v>
      </c>
      <c r="N117" s="14">
        <v>3</v>
      </c>
    </row>
    <row r="118" spans="1:14" ht="75" x14ac:dyDescent="0.2">
      <c r="A118" s="4" t="s">
        <v>291</v>
      </c>
      <c r="B118" s="1" t="s">
        <v>52</v>
      </c>
      <c r="C118" s="15" t="s">
        <v>388</v>
      </c>
      <c r="D118" s="16" t="s">
        <v>388</v>
      </c>
      <c r="E118" s="14">
        <v>7</v>
      </c>
      <c r="F118" s="14">
        <v>7</v>
      </c>
      <c r="G118" s="14">
        <v>7</v>
      </c>
      <c r="H118" s="14">
        <v>7</v>
      </c>
      <c r="I118" s="14">
        <v>7</v>
      </c>
      <c r="J118" s="14">
        <v>7</v>
      </c>
      <c r="K118" s="14">
        <v>7</v>
      </c>
      <c r="L118" s="14">
        <v>7</v>
      </c>
      <c r="M118" s="14">
        <v>7</v>
      </c>
      <c r="N118" s="14">
        <v>7</v>
      </c>
    </row>
    <row r="119" spans="1:14" x14ac:dyDescent="0.2">
      <c r="A119" s="4" t="s">
        <v>56</v>
      </c>
      <c r="B119" s="5" t="s">
        <v>52</v>
      </c>
      <c r="C119" s="15" t="s">
        <v>378</v>
      </c>
      <c r="D119" s="16" t="s">
        <v>382</v>
      </c>
      <c r="E119" s="14">
        <v>40</v>
      </c>
      <c r="F119" s="14">
        <v>40</v>
      </c>
      <c r="G119" s="14">
        <v>40</v>
      </c>
      <c r="H119" s="14">
        <v>41</v>
      </c>
      <c r="I119" s="14">
        <v>40</v>
      </c>
      <c r="J119" s="14">
        <v>40</v>
      </c>
      <c r="K119" s="14">
        <v>41</v>
      </c>
      <c r="L119" s="14">
        <v>40</v>
      </c>
      <c r="M119" s="14">
        <v>41</v>
      </c>
      <c r="N119" s="14">
        <v>41</v>
      </c>
    </row>
    <row r="120" spans="1:14" ht="37.5" x14ac:dyDescent="0.2">
      <c r="A120" s="4" t="s">
        <v>292</v>
      </c>
      <c r="B120" s="5" t="s">
        <v>52</v>
      </c>
      <c r="C120" s="15" t="s">
        <v>379</v>
      </c>
      <c r="D120" s="16" t="s">
        <v>383</v>
      </c>
      <c r="E120" s="14">
        <f>184+112</f>
        <v>296</v>
      </c>
      <c r="F120" s="14">
        <v>296</v>
      </c>
      <c r="G120" s="14">
        <v>298</v>
      </c>
      <c r="H120" s="14">
        <v>300</v>
      </c>
      <c r="I120" s="14">
        <v>296</v>
      </c>
      <c r="J120" s="14">
        <v>299</v>
      </c>
      <c r="K120" s="14">
        <v>300</v>
      </c>
      <c r="L120" s="14">
        <v>297</v>
      </c>
      <c r="M120" s="14">
        <v>300</v>
      </c>
      <c r="N120" s="14">
        <v>301</v>
      </c>
    </row>
    <row r="121" spans="1:14" x14ac:dyDescent="0.2">
      <c r="A121" s="4" t="s">
        <v>293</v>
      </c>
      <c r="B121" s="5" t="s">
        <v>52</v>
      </c>
      <c r="C121" s="15">
        <v>0</v>
      </c>
      <c r="D121" s="16">
        <v>0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</row>
    <row r="122" spans="1:14" ht="37.5" x14ac:dyDescent="0.2">
      <c r="A122" s="4" t="s">
        <v>294</v>
      </c>
      <c r="B122" s="5" t="s">
        <v>52</v>
      </c>
      <c r="C122" s="15" t="s">
        <v>406</v>
      </c>
      <c r="D122" s="16" t="s">
        <v>406</v>
      </c>
      <c r="E122" s="14">
        <v>1</v>
      </c>
      <c r="F122" s="14">
        <v>1</v>
      </c>
      <c r="G122" s="14">
        <v>1</v>
      </c>
      <c r="H122" s="14">
        <v>1</v>
      </c>
      <c r="I122" s="14">
        <v>1</v>
      </c>
      <c r="J122" s="14">
        <v>1</v>
      </c>
      <c r="K122" s="14">
        <v>1</v>
      </c>
      <c r="L122" s="14">
        <v>1</v>
      </c>
      <c r="M122" s="14">
        <v>1</v>
      </c>
      <c r="N122" s="14">
        <v>1</v>
      </c>
    </row>
    <row r="123" spans="1:14" ht="37.5" x14ac:dyDescent="0.2">
      <c r="A123" s="4" t="s">
        <v>295</v>
      </c>
      <c r="B123" s="5" t="s">
        <v>52</v>
      </c>
      <c r="C123" s="15" t="s">
        <v>380</v>
      </c>
      <c r="D123" s="16" t="s">
        <v>384</v>
      </c>
      <c r="E123" s="14">
        <v>121</v>
      </c>
      <c r="F123" s="14">
        <v>120</v>
      </c>
      <c r="G123" s="14">
        <v>121</v>
      </c>
      <c r="H123" s="14">
        <v>121</v>
      </c>
      <c r="I123" s="14">
        <v>120</v>
      </c>
      <c r="J123" s="14">
        <v>121</v>
      </c>
      <c r="K123" s="14">
        <v>121</v>
      </c>
      <c r="L123" s="14">
        <v>121</v>
      </c>
      <c r="M123" s="14">
        <v>122</v>
      </c>
      <c r="N123" s="14">
        <v>122</v>
      </c>
    </row>
    <row r="124" spans="1:14" ht="93.75" x14ac:dyDescent="0.2">
      <c r="A124" s="4" t="s">
        <v>202</v>
      </c>
      <c r="B124" s="5" t="s">
        <v>57</v>
      </c>
      <c r="C124" s="17" t="s">
        <v>385</v>
      </c>
      <c r="D124" s="16" t="s">
        <v>386</v>
      </c>
      <c r="E124" s="14">
        <v>12.75</v>
      </c>
      <c r="F124" s="14">
        <v>12.8</v>
      </c>
      <c r="G124" s="14">
        <v>12.9</v>
      </c>
      <c r="H124" s="14">
        <v>12.9</v>
      </c>
      <c r="I124" s="14">
        <v>13</v>
      </c>
      <c r="J124" s="14">
        <v>13.1</v>
      </c>
      <c r="K124" s="14">
        <v>13.2</v>
      </c>
      <c r="L124" s="14">
        <v>13.1</v>
      </c>
      <c r="M124" s="14">
        <v>13.3</v>
      </c>
      <c r="N124" s="14">
        <v>13.3</v>
      </c>
    </row>
    <row r="125" spans="1:14" ht="37.5" x14ac:dyDescent="0.2">
      <c r="A125" s="4" t="s">
        <v>53</v>
      </c>
      <c r="B125" s="28"/>
      <c r="C125" s="17"/>
      <c r="D125" s="16"/>
      <c r="E125" s="14"/>
      <c r="F125" s="14"/>
      <c r="G125" s="14"/>
      <c r="H125" s="14"/>
      <c r="I125" s="14"/>
      <c r="J125" s="14"/>
      <c r="K125" s="14"/>
      <c r="L125" s="14"/>
      <c r="M125" s="14"/>
      <c r="N125" s="14"/>
    </row>
    <row r="126" spans="1:14" x14ac:dyDescent="0.2">
      <c r="A126" s="4" t="s">
        <v>54</v>
      </c>
      <c r="B126" s="1" t="s">
        <v>57</v>
      </c>
      <c r="C126" s="17"/>
      <c r="D126" s="16"/>
      <c r="E126" s="14"/>
      <c r="F126" s="14"/>
      <c r="G126" s="14"/>
      <c r="H126" s="14"/>
      <c r="I126" s="14"/>
      <c r="J126" s="14"/>
      <c r="K126" s="14"/>
      <c r="L126" s="14"/>
      <c r="M126" s="14"/>
      <c r="N126" s="14"/>
    </row>
    <row r="127" spans="1:14" x14ac:dyDescent="0.2">
      <c r="A127" s="4" t="s">
        <v>55</v>
      </c>
      <c r="B127" s="1" t="s">
        <v>57</v>
      </c>
      <c r="C127" s="17" t="s">
        <v>387</v>
      </c>
      <c r="D127" s="16" t="s">
        <v>387</v>
      </c>
      <c r="E127" s="14">
        <v>2.8</v>
      </c>
      <c r="F127" s="14">
        <v>2.8</v>
      </c>
      <c r="G127" s="14">
        <v>2.8</v>
      </c>
      <c r="H127" s="14">
        <v>2.9</v>
      </c>
      <c r="I127" s="14">
        <v>2.9</v>
      </c>
      <c r="J127" s="14">
        <v>2.9</v>
      </c>
      <c r="K127" s="14">
        <v>2.9</v>
      </c>
      <c r="L127" s="14">
        <v>2.9</v>
      </c>
      <c r="M127" s="14">
        <v>3</v>
      </c>
      <c r="N127" s="14">
        <v>3.1</v>
      </c>
    </row>
    <row r="128" spans="1:14" ht="56.25" x14ac:dyDescent="0.2">
      <c r="A128" s="4" t="s">
        <v>290</v>
      </c>
      <c r="B128" s="1" t="s">
        <v>57</v>
      </c>
      <c r="C128" s="17" t="s">
        <v>400</v>
      </c>
      <c r="D128" s="16" t="s">
        <v>400</v>
      </c>
      <c r="E128" s="14">
        <v>0.5</v>
      </c>
      <c r="F128" s="14">
        <v>0.5</v>
      </c>
      <c r="G128" s="14">
        <v>0.5</v>
      </c>
      <c r="H128" s="14">
        <v>0.5</v>
      </c>
      <c r="I128" s="14">
        <v>0.5</v>
      </c>
      <c r="J128" s="14">
        <v>0.5</v>
      </c>
      <c r="K128" s="14">
        <v>0.5</v>
      </c>
      <c r="L128" s="14">
        <v>0.5</v>
      </c>
      <c r="M128" s="14">
        <v>0.5</v>
      </c>
      <c r="N128" s="14">
        <v>0.5</v>
      </c>
    </row>
    <row r="129" spans="1:14" ht="75" x14ac:dyDescent="0.2">
      <c r="A129" s="4" t="s">
        <v>291</v>
      </c>
      <c r="B129" s="1" t="s">
        <v>57</v>
      </c>
      <c r="C129" s="17" t="s">
        <v>399</v>
      </c>
      <c r="D129" s="16" t="s">
        <v>399</v>
      </c>
      <c r="E129" s="14">
        <v>0.4</v>
      </c>
      <c r="F129" s="14">
        <v>0.4</v>
      </c>
      <c r="G129" s="14">
        <v>0.4</v>
      </c>
      <c r="H129" s="14">
        <v>0.4</v>
      </c>
      <c r="I129" s="14">
        <v>0.4</v>
      </c>
      <c r="J129" s="14">
        <v>0.4</v>
      </c>
      <c r="K129" s="14">
        <v>0.4</v>
      </c>
      <c r="L129" s="14">
        <v>0.4</v>
      </c>
      <c r="M129" s="14">
        <v>0.4</v>
      </c>
      <c r="N129" s="14">
        <v>0.4</v>
      </c>
    </row>
    <row r="130" spans="1:14" x14ac:dyDescent="0.2">
      <c r="A130" s="4" t="s">
        <v>56</v>
      </c>
      <c r="B130" s="1" t="s">
        <v>57</v>
      </c>
      <c r="C130" s="17" t="s">
        <v>391</v>
      </c>
      <c r="D130" s="16" t="s">
        <v>391</v>
      </c>
      <c r="E130" s="14">
        <v>0.6</v>
      </c>
      <c r="F130" s="14">
        <v>0.6</v>
      </c>
      <c r="G130" s="14">
        <v>0.6</v>
      </c>
      <c r="H130" s="14">
        <v>0.6</v>
      </c>
      <c r="I130" s="14">
        <v>0.6</v>
      </c>
      <c r="J130" s="14">
        <v>0.7</v>
      </c>
      <c r="K130" s="14">
        <v>0.7</v>
      </c>
      <c r="L130" s="14">
        <v>0.7</v>
      </c>
      <c r="M130" s="14">
        <v>0.7</v>
      </c>
      <c r="N130" s="14">
        <v>0.8</v>
      </c>
    </row>
    <row r="131" spans="1:14" ht="37.5" x14ac:dyDescent="0.2">
      <c r="A131" s="4" t="s">
        <v>292</v>
      </c>
      <c r="B131" s="1" t="s">
        <v>57</v>
      </c>
      <c r="C131" s="17" t="s">
        <v>392</v>
      </c>
      <c r="D131" s="17" t="s">
        <v>393</v>
      </c>
      <c r="E131" s="13">
        <v>5.96</v>
      </c>
      <c r="F131" s="13">
        <v>5.96</v>
      </c>
      <c r="G131" s="13">
        <v>6</v>
      </c>
      <c r="H131" s="13">
        <v>6.04</v>
      </c>
      <c r="I131" s="13">
        <v>5.96</v>
      </c>
      <c r="J131" s="13">
        <v>6.01</v>
      </c>
      <c r="K131" s="13">
        <v>6.04</v>
      </c>
      <c r="L131" s="13">
        <v>6.04</v>
      </c>
      <c r="M131" s="13">
        <v>6.06</v>
      </c>
      <c r="N131" s="13">
        <v>6.1</v>
      </c>
    </row>
    <row r="132" spans="1:14" x14ac:dyDescent="0.2">
      <c r="A132" s="4" t="s">
        <v>293</v>
      </c>
      <c r="B132" s="1" t="s">
        <v>57</v>
      </c>
      <c r="C132" s="17"/>
      <c r="D132" s="16"/>
      <c r="E132" s="14"/>
      <c r="F132" s="14"/>
      <c r="G132" s="14"/>
      <c r="H132" s="14"/>
      <c r="I132" s="14"/>
      <c r="J132" s="14"/>
      <c r="K132" s="14"/>
      <c r="L132" s="14"/>
      <c r="M132" s="14"/>
      <c r="N132" s="14"/>
    </row>
    <row r="133" spans="1:14" ht="37.5" x14ac:dyDescent="0.2">
      <c r="A133" s="4" t="s">
        <v>294</v>
      </c>
      <c r="B133" s="1" t="s">
        <v>57</v>
      </c>
      <c r="C133" s="22">
        <v>3.0000000000000001E-3</v>
      </c>
      <c r="D133" s="22">
        <v>3.0000000000000001E-3</v>
      </c>
      <c r="E133" s="13">
        <v>3.0000000000000001E-3</v>
      </c>
      <c r="F133" s="13">
        <v>3.0000000000000001E-3</v>
      </c>
      <c r="G133" s="13">
        <v>3.0000000000000001E-3</v>
      </c>
      <c r="H133" s="13">
        <v>3.0000000000000001E-3</v>
      </c>
      <c r="I133" s="13">
        <v>3.0000000000000001E-3</v>
      </c>
      <c r="J133" s="13">
        <v>3.0000000000000001E-3</v>
      </c>
      <c r="K133" s="13">
        <v>3.0000000000000001E-3</v>
      </c>
      <c r="L133" s="13">
        <v>3.0000000000000001E-3</v>
      </c>
      <c r="M133" s="13">
        <v>3.0000000000000001E-3</v>
      </c>
      <c r="N133" s="13">
        <v>3.0000000000000001E-3</v>
      </c>
    </row>
    <row r="134" spans="1:14" ht="37.5" x14ac:dyDescent="0.2">
      <c r="A134" s="4" t="s">
        <v>295</v>
      </c>
      <c r="B134" s="1" t="s">
        <v>57</v>
      </c>
      <c r="C134" s="17" t="s">
        <v>394</v>
      </c>
      <c r="D134" s="16" t="s">
        <v>394</v>
      </c>
      <c r="E134" s="14">
        <v>0.3</v>
      </c>
      <c r="F134" s="14">
        <v>0.2</v>
      </c>
      <c r="G134" s="14">
        <v>0.3</v>
      </c>
      <c r="H134" s="14">
        <v>0.3</v>
      </c>
      <c r="I134" s="14">
        <v>0.2</v>
      </c>
      <c r="J134" s="14">
        <v>0.3</v>
      </c>
      <c r="K134" s="14">
        <v>0.3</v>
      </c>
      <c r="L134" s="14">
        <v>0.3</v>
      </c>
      <c r="M134" s="14">
        <v>0.3</v>
      </c>
      <c r="N134" s="14">
        <v>0.4</v>
      </c>
    </row>
    <row r="135" spans="1:14" ht="37.5" x14ac:dyDescent="0.2">
      <c r="A135" s="4" t="s">
        <v>201</v>
      </c>
      <c r="B135" s="1" t="s">
        <v>58</v>
      </c>
      <c r="C135" s="17" t="s">
        <v>395</v>
      </c>
      <c r="D135" s="16" t="s">
        <v>396</v>
      </c>
      <c r="E135" s="14">
        <v>5.5</v>
      </c>
      <c r="F135" s="14">
        <v>5.8</v>
      </c>
      <c r="G135" s="14">
        <v>6</v>
      </c>
      <c r="H135" s="14">
        <v>6.1</v>
      </c>
      <c r="I135" s="14">
        <v>6.2</v>
      </c>
      <c r="J135" s="14">
        <v>6.3</v>
      </c>
      <c r="K135" s="14">
        <v>6.4</v>
      </c>
      <c r="L135" s="14">
        <v>6.4</v>
      </c>
      <c r="M135" s="14">
        <v>6.5</v>
      </c>
      <c r="N135" s="14">
        <v>6.6</v>
      </c>
    </row>
    <row r="136" spans="1:14" ht="37.5" x14ac:dyDescent="0.2">
      <c r="A136" s="4" t="s">
        <v>59</v>
      </c>
      <c r="B136" s="1"/>
      <c r="C136" s="17"/>
      <c r="D136" s="16"/>
      <c r="E136" s="14"/>
      <c r="F136" s="14"/>
      <c r="G136" s="14"/>
      <c r="H136" s="14"/>
      <c r="I136" s="14"/>
      <c r="J136" s="14"/>
      <c r="K136" s="14"/>
      <c r="L136" s="14"/>
      <c r="M136" s="14"/>
      <c r="N136" s="14"/>
    </row>
    <row r="137" spans="1:14" x14ac:dyDescent="0.2">
      <c r="A137" s="4" t="s">
        <v>54</v>
      </c>
      <c r="B137" s="1" t="s">
        <v>58</v>
      </c>
      <c r="C137" s="17"/>
      <c r="D137" s="16"/>
      <c r="E137" s="14"/>
      <c r="F137" s="14"/>
      <c r="G137" s="14"/>
      <c r="H137" s="14"/>
      <c r="I137" s="14"/>
      <c r="J137" s="14"/>
      <c r="K137" s="14"/>
      <c r="L137" s="14"/>
      <c r="M137" s="14"/>
      <c r="N137" s="14"/>
    </row>
    <row r="138" spans="1:14" x14ac:dyDescent="0.2">
      <c r="A138" s="4" t="s">
        <v>55</v>
      </c>
      <c r="B138" s="1" t="s">
        <v>58</v>
      </c>
      <c r="C138" s="17" t="s">
        <v>397</v>
      </c>
      <c r="D138" s="16" t="s">
        <v>398</v>
      </c>
      <c r="E138" s="14">
        <v>8</v>
      </c>
      <c r="F138" s="14">
        <v>8</v>
      </c>
      <c r="G138" s="14">
        <f>8*101/100</f>
        <v>8.08</v>
      </c>
      <c r="H138" s="14">
        <f>8*102/100</f>
        <v>8.16</v>
      </c>
      <c r="I138" s="14">
        <f>F138*102/100</f>
        <v>8.16</v>
      </c>
      <c r="J138" s="14">
        <f>G138*102/100</f>
        <v>8.2416</v>
      </c>
      <c r="K138" s="14">
        <v>8.5</v>
      </c>
      <c r="L138" s="14">
        <f>I138*102/100</f>
        <v>8.3231999999999999</v>
      </c>
      <c r="M138" s="14">
        <f>J138*103/100</f>
        <v>8.4888480000000008</v>
      </c>
      <c r="N138" s="14">
        <v>9</v>
      </c>
    </row>
    <row r="139" spans="1:14" ht="56.25" x14ac:dyDescent="0.2">
      <c r="A139" s="4" t="s">
        <v>290</v>
      </c>
      <c r="B139" s="1" t="s">
        <v>58</v>
      </c>
      <c r="C139" s="17" t="s">
        <v>401</v>
      </c>
      <c r="D139" s="16" t="s">
        <v>415</v>
      </c>
      <c r="E139" s="14">
        <v>0.9</v>
      </c>
      <c r="F139" s="14">
        <v>0.9</v>
      </c>
      <c r="G139" s="14">
        <v>0.9</v>
      </c>
      <c r="H139" s="14">
        <v>0.9</v>
      </c>
      <c r="I139" s="14">
        <v>0.9</v>
      </c>
      <c r="J139" s="14">
        <v>0.9</v>
      </c>
      <c r="K139" s="14">
        <v>1</v>
      </c>
      <c r="L139" s="14">
        <v>0.9</v>
      </c>
      <c r="M139" s="14">
        <v>0.9</v>
      </c>
      <c r="N139" s="14">
        <v>1</v>
      </c>
    </row>
    <row r="140" spans="1:14" ht="75" x14ac:dyDescent="0.2">
      <c r="A140" s="4" t="s">
        <v>291</v>
      </c>
      <c r="B140" s="1" t="s">
        <v>58</v>
      </c>
      <c r="C140" s="17" t="s">
        <v>402</v>
      </c>
      <c r="D140" s="16" t="s">
        <v>402</v>
      </c>
      <c r="E140" s="14">
        <f>0.01+0.04</f>
        <v>0.05</v>
      </c>
      <c r="F140" s="14">
        <f t="shared" ref="F140:M140" si="10">0.01+0.04</f>
        <v>0.05</v>
      </c>
      <c r="G140" s="14">
        <f t="shared" si="10"/>
        <v>0.05</v>
      </c>
      <c r="H140" s="14">
        <f t="shared" si="10"/>
        <v>0.05</v>
      </c>
      <c r="I140" s="14">
        <f t="shared" si="10"/>
        <v>0.05</v>
      </c>
      <c r="J140" s="14">
        <f t="shared" si="10"/>
        <v>0.05</v>
      </c>
      <c r="K140" s="14">
        <v>0.06</v>
      </c>
      <c r="L140" s="14">
        <f t="shared" si="10"/>
        <v>0.05</v>
      </c>
      <c r="M140" s="14">
        <f t="shared" si="10"/>
        <v>0.05</v>
      </c>
      <c r="N140" s="14">
        <v>0.06</v>
      </c>
    </row>
    <row r="141" spans="1:14" x14ac:dyDescent="0.2">
      <c r="A141" s="4" t="s">
        <v>56</v>
      </c>
      <c r="B141" s="1" t="s">
        <v>58</v>
      </c>
      <c r="C141" s="17" t="s">
        <v>403</v>
      </c>
      <c r="D141" s="16" t="s">
        <v>403</v>
      </c>
      <c r="E141" s="14">
        <f>0.4+0.35</f>
        <v>0.75</v>
      </c>
      <c r="F141" s="14">
        <v>0.7</v>
      </c>
      <c r="G141" s="14">
        <v>0.7</v>
      </c>
      <c r="H141" s="14">
        <v>0.8</v>
      </c>
      <c r="I141" s="14">
        <v>0.7</v>
      </c>
      <c r="J141" s="14">
        <v>0.7</v>
      </c>
      <c r="K141" s="14">
        <v>0.8</v>
      </c>
      <c r="L141" s="14">
        <v>0.7</v>
      </c>
      <c r="M141" s="14">
        <v>0.8</v>
      </c>
      <c r="N141" s="14">
        <v>0.9</v>
      </c>
    </row>
    <row r="142" spans="1:14" ht="37.5" x14ac:dyDescent="0.2">
      <c r="A142" s="4" t="s">
        <v>292</v>
      </c>
      <c r="B142" s="1" t="s">
        <v>58</v>
      </c>
      <c r="C142" s="17" t="s">
        <v>404</v>
      </c>
      <c r="D142" s="16" t="s">
        <v>405</v>
      </c>
      <c r="E142" s="14">
        <f>3.8+1.981</f>
        <v>5.7809999999999997</v>
      </c>
      <c r="F142" s="14">
        <v>5.7</v>
      </c>
      <c r="G142" s="14">
        <f t="shared" ref="G142" si="11">3.8+1.981</f>
        <v>5.7809999999999997</v>
      </c>
      <c r="H142" s="14">
        <v>5.8</v>
      </c>
      <c r="I142" s="14">
        <v>5.8</v>
      </c>
      <c r="J142" s="14">
        <v>5.9</v>
      </c>
      <c r="K142" s="14">
        <v>5.9</v>
      </c>
      <c r="L142" s="14">
        <v>5.9</v>
      </c>
      <c r="M142" s="14">
        <v>6</v>
      </c>
      <c r="N142" s="14">
        <v>6</v>
      </c>
    </row>
    <row r="143" spans="1:14" x14ac:dyDescent="0.2">
      <c r="A143" s="4" t="s">
        <v>293</v>
      </c>
      <c r="B143" s="1" t="s">
        <v>58</v>
      </c>
      <c r="C143" s="17"/>
      <c r="D143" s="16"/>
      <c r="E143" s="14"/>
      <c r="F143" s="14"/>
      <c r="G143" s="14"/>
      <c r="H143" s="14"/>
      <c r="I143" s="14"/>
      <c r="J143" s="14"/>
      <c r="K143" s="14"/>
      <c r="L143" s="14"/>
      <c r="M143" s="14"/>
      <c r="N143" s="14"/>
    </row>
    <row r="144" spans="1:14" ht="37.5" x14ac:dyDescent="0.2">
      <c r="A144" s="4" t="s">
        <v>294</v>
      </c>
      <c r="B144" s="1"/>
      <c r="C144" s="17" t="s">
        <v>407</v>
      </c>
      <c r="D144" s="16" t="s">
        <v>408</v>
      </c>
      <c r="E144" s="14">
        <v>0.13</v>
      </c>
      <c r="F144" s="14">
        <v>0.13</v>
      </c>
      <c r="G144" s="14">
        <v>0.13</v>
      </c>
      <c r="H144" s="14">
        <v>0.14000000000000001</v>
      </c>
      <c r="I144" s="14">
        <v>0.13</v>
      </c>
      <c r="J144" s="14">
        <v>0.14000000000000001</v>
      </c>
      <c r="K144" s="14">
        <v>0.14000000000000001</v>
      </c>
      <c r="L144" s="14">
        <v>0.13</v>
      </c>
      <c r="M144" s="14">
        <v>0.16</v>
      </c>
      <c r="N144" s="14">
        <v>0.17</v>
      </c>
    </row>
    <row r="145" spans="1:14" ht="37.5" x14ac:dyDescent="0.2">
      <c r="A145" s="4" t="s">
        <v>295</v>
      </c>
      <c r="B145" s="1" t="s">
        <v>58</v>
      </c>
      <c r="C145" s="17" t="s">
        <v>409</v>
      </c>
      <c r="D145" s="16" t="s">
        <v>410</v>
      </c>
      <c r="E145" s="14">
        <v>0.92</v>
      </c>
      <c r="F145" s="14">
        <v>0.92</v>
      </c>
      <c r="G145" s="14">
        <v>0.92</v>
      </c>
      <c r="H145" s="14">
        <f t="shared" ref="H145:N145" si="12">0.92+0.02</f>
        <v>0.94000000000000006</v>
      </c>
      <c r="I145" s="14">
        <v>0.92</v>
      </c>
      <c r="J145" s="14">
        <v>0.92</v>
      </c>
      <c r="K145" s="14">
        <f t="shared" si="12"/>
        <v>0.94000000000000006</v>
      </c>
      <c r="L145" s="14">
        <v>0.92</v>
      </c>
      <c r="M145" s="14">
        <v>0.93</v>
      </c>
      <c r="N145" s="14">
        <f t="shared" si="12"/>
        <v>0.94000000000000006</v>
      </c>
    </row>
    <row r="146" spans="1:14" x14ac:dyDescent="0.2">
      <c r="A146" s="3" t="s">
        <v>60</v>
      </c>
      <c r="B146" s="1"/>
      <c r="C146" s="18"/>
      <c r="D146" s="16"/>
      <c r="E146" s="14"/>
      <c r="F146" s="14"/>
      <c r="G146" s="14"/>
      <c r="H146" s="14"/>
      <c r="I146" s="14"/>
      <c r="J146" s="14"/>
      <c r="K146" s="14"/>
      <c r="L146" s="14"/>
      <c r="M146" s="14"/>
      <c r="N146" s="14"/>
    </row>
    <row r="147" spans="1:14" ht="39.75" customHeight="1" x14ac:dyDescent="0.2">
      <c r="A147" s="4" t="s">
        <v>61</v>
      </c>
      <c r="B147" s="1" t="s">
        <v>41</v>
      </c>
      <c r="C147" s="18" t="s">
        <v>411</v>
      </c>
      <c r="D147" s="16" t="s">
        <v>442</v>
      </c>
      <c r="E147" s="38">
        <v>550</v>
      </c>
      <c r="F147" s="37">
        <v>550</v>
      </c>
      <c r="G147" s="37">
        <v>580</v>
      </c>
      <c r="H147" s="37">
        <v>620</v>
      </c>
      <c r="I147" s="37">
        <v>580</v>
      </c>
      <c r="J147" s="37">
        <v>620</v>
      </c>
      <c r="K147" s="37">
        <v>670</v>
      </c>
      <c r="L147" s="37">
        <v>620</v>
      </c>
      <c r="M147" s="37">
        <v>670</v>
      </c>
      <c r="N147" s="37">
        <v>740</v>
      </c>
    </row>
    <row r="148" spans="1:14" ht="39.75" customHeight="1" x14ac:dyDescent="0.2">
      <c r="A148" s="4" t="s">
        <v>62</v>
      </c>
      <c r="B148" s="1" t="s">
        <v>43</v>
      </c>
      <c r="C148" s="18" t="s">
        <v>412</v>
      </c>
      <c r="D148" s="16" t="s">
        <v>413</v>
      </c>
      <c r="E148" s="14">
        <v>28</v>
      </c>
      <c r="F148" s="14">
        <f>F147/E147*100</f>
        <v>100</v>
      </c>
      <c r="G148" s="14">
        <f>G147/E147*100</f>
        <v>105.45454545454544</v>
      </c>
      <c r="H148" s="14">
        <f t="shared" ref="H148:N148" si="13">H147/E147*100</f>
        <v>112.72727272727272</v>
      </c>
      <c r="I148" s="14">
        <f t="shared" si="13"/>
        <v>105.45454545454544</v>
      </c>
      <c r="J148" s="14">
        <f t="shared" si="13"/>
        <v>106.89655172413792</v>
      </c>
      <c r="K148" s="14">
        <f t="shared" si="13"/>
        <v>108.06451612903226</v>
      </c>
      <c r="L148" s="14">
        <f t="shared" si="13"/>
        <v>106.89655172413792</v>
      </c>
      <c r="M148" s="14">
        <f t="shared" si="13"/>
        <v>108.06451612903226</v>
      </c>
      <c r="N148" s="14">
        <f t="shared" si="13"/>
        <v>110.44776119402985</v>
      </c>
    </row>
    <row r="149" spans="1:14" ht="124.5" customHeight="1" x14ac:dyDescent="0.2">
      <c r="A149" s="3" t="s">
        <v>63</v>
      </c>
      <c r="B149" s="1" t="s">
        <v>194</v>
      </c>
      <c r="C149" s="47" t="s">
        <v>414</v>
      </c>
      <c r="D149" s="38" t="s">
        <v>441</v>
      </c>
      <c r="E149" s="38">
        <v>450</v>
      </c>
      <c r="F149" s="37">
        <v>450</v>
      </c>
      <c r="G149" s="37">
        <v>470</v>
      </c>
      <c r="H149" s="37">
        <v>480</v>
      </c>
      <c r="I149" s="37">
        <v>470</v>
      </c>
      <c r="J149" s="37">
        <v>500</v>
      </c>
      <c r="K149" s="37">
        <v>520</v>
      </c>
      <c r="L149" s="37">
        <v>500</v>
      </c>
      <c r="M149" s="37">
        <v>540</v>
      </c>
      <c r="N149" s="37">
        <v>580</v>
      </c>
    </row>
    <row r="150" spans="1:14" ht="93.75" x14ac:dyDescent="0.2">
      <c r="A150" s="3" t="s">
        <v>64</v>
      </c>
      <c r="B150" s="1" t="s">
        <v>43</v>
      </c>
      <c r="C150" s="47" t="s">
        <v>508</v>
      </c>
      <c r="D150" s="38" t="s">
        <v>523</v>
      </c>
      <c r="E150" s="42">
        <v>41</v>
      </c>
      <c r="F150" s="42">
        <f>F149/E149*100</f>
        <v>100</v>
      </c>
      <c r="G150" s="42">
        <f>G149/E149*100</f>
        <v>104.44444444444446</v>
      </c>
      <c r="H150" s="42">
        <f t="shared" ref="H150:N150" si="14">H149/E149*100</f>
        <v>106.66666666666667</v>
      </c>
      <c r="I150" s="42">
        <f t="shared" si="14"/>
        <v>104.44444444444446</v>
      </c>
      <c r="J150" s="42">
        <f t="shared" si="14"/>
        <v>106.38297872340425</v>
      </c>
      <c r="K150" s="42">
        <f t="shared" si="14"/>
        <v>108.33333333333333</v>
      </c>
      <c r="L150" s="42">
        <f t="shared" si="14"/>
        <v>106.38297872340425</v>
      </c>
      <c r="M150" s="42">
        <f t="shared" si="14"/>
        <v>108</v>
      </c>
      <c r="N150" s="42">
        <f t="shared" si="14"/>
        <v>111.53846153846155</v>
      </c>
    </row>
    <row r="151" spans="1:14" ht="97.5" customHeight="1" x14ac:dyDescent="0.2">
      <c r="A151" s="4" t="s">
        <v>65</v>
      </c>
      <c r="B151" s="6"/>
      <c r="C151" s="17"/>
      <c r="D151" s="41"/>
      <c r="E151" s="40"/>
      <c r="F151" s="14"/>
      <c r="G151" s="14"/>
      <c r="H151" s="14"/>
      <c r="I151" s="14"/>
      <c r="J151" s="14"/>
      <c r="K151" s="14"/>
      <c r="L151" s="14"/>
      <c r="M151" s="14"/>
      <c r="N151" s="14"/>
    </row>
    <row r="152" spans="1:14" ht="93.75" x14ac:dyDescent="0.2">
      <c r="A152" s="10" t="s">
        <v>212</v>
      </c>
      <c r="B152" s="6" t="s">
        <v>66</v>
      </c>
      <c r="C152" s="47" t="s">
        <v>524</v>
      </c>
      <c r="D152" s="38" t="s">
        <v>525</v>
      </c>
      <c r="E152" s="42">
        <v>224.87711632987438</v>
      </c>
      <c r="F152" s="42">
        <v>224.87711632987438</v>
      </c>
      <c r="G152" s="42">
        <v>235.98215911159656</v>
      </c>
      <c r="H152" s="42">
        <v>241.53468050245766</v>
      </c>
      <c r="I152" s="42">
        <v>235.98215911159656</v>
      </c>
      <c r="J152" s="42">
        <v>252.63972328417987</v>
      </c>
      <c r="K152" s="42">
        <v>263.74476606590201</v>
      </c>
      <c r="L152" s="42">
        <v>252.63972328417987</v>
      </c>
      <c r="M152" s="42">
        <v>274.84980884762422</v>
      </c>
      <c r="N152" s="42">
        <v>297.05989441106863</v>
      </c>
    </row>
    <row r="153" spans="1:14" ht="93.75" x14ac:dyDescent="0.2">
      <c r="A153" s="10" t="s">
        <v>213</v>
      </c>
      <c r="B153" s="6" t="s">
        <v>66</v>
      </c>
      <c r="C153" s="17"/>
      <c r="D153" s="16"/>
      <c r="E153" s="14"/>
      <c r="F153" s="14"/>
      <c r="G153" s="14"/>
      <c r="H153" s="14"/>
      <c r="I153" s="14"/>
      <c r="J153" s="14"/>
      <c r="K153" s="14"/>
      <c r="L153" s="14"/>
      <c r="M153" s="14"/>
      <c r="N153" s="14"/>
    </row>
    <row r="154" spans="1:14" ht="129.75" customHeight="1" x14ac:dyDescent="0.2">
      <c r="A154" s="10" t="s">
        <v>235</v>
      </c>
      <c r="B154" s="6" t="s">
        <v>66</v>
      </c>
      <c r="C154" s="47" t="s">
        <v>417</v>
      </c>
      <c r="D154" s="38" t="s">
        <v>418</v>
      </c>
      <c r="E154" s="42">
        <v>52</v>
      </c>
      <c r="F154" s="42">
        <v>52</v>
      </c>
      <c r="G154" s="42">
        <v>60</v>
      </c>
      <c r="H154" s="42">
        <v>68.599999999999994</v>
      </c>
      <c r="I154" s="42">
        <v>68.599999999999994</v>
      </c>
      <c r="J154" s="42">
        <v>70</v>
      </c>
      <c r="K154" s="42">
        <v>80</v>
      </c>
      <c r="L154" s="42">
        <v>70</v>
      </c>
      <c r="M154" s="42">
        <v>80</v>
      </c>
      <c r="N154" s="42">
        <v>100</v>
      </c>
    </row>
    <row r="155" spans="1:14" x14ac:dyDescent="0.2">
      <c r="A155" s="10" t="s">
        <v>297</v>
      </c>
      <c r="B155" s="6" t="s">
        <v>194</v>
      </c>
      <c r="C155" s="17"/>
      <c r="D155" s="16"/>
      <c r="E155" s="14"/>
      <c r="F155" s="14"/>
      <c r="G155" s="14"/>
      <c r="H155" s="14"/>
      <c r="I155" s="14"/>
      <c r="J155" s="14"/>
      <c r="K155" s="14"/>
      <c r="L155" s="14"/>
      <c r="M155" s="14"/>
      <c r="N155" s="14"/>
    </row>
    <row r="156" spans="1:14" x14ac:dyDescent="0.2">
      <c r="A156" s="10" t="s">
        <v>298</v>
      </c>
      <c r="B156" s="6" t="s">
        <v>194</v>
      </c>
      <c r="C156" s="17"/>
      <c r="D156" s="16"/>
      <c r="E156" s="14"/>
      <c r="F156" s="14"/>
      <c r="G156" s="14"/>
      <c r="H156" s="14"/>
      <c r="I156" s="14"/>
      <c r="J156" s="14"/>
      <c r="K156" s="14"/>
      <c r="L156" s="14"/>
      <c r="M156" s="14"/>
      <c r="N156" s="14"/>
    </row>
    <row r="157" spans="1:14" ht="19.5" customHeight="1" x14ac:dyDescent="0.2">
      <c r="A157" s="10" t="s">
        <v>299</v>
      </c>
      <c r="B157" s="6" t="s">
        <v>194</v>
      </c>
      <c r="C157" s="17"/>
      <c r="D157" s="16"/>
      <c r="E157" s="14"/>
      <c r="F157" s="14"/>
      <c r="G157" s="14"/>
      <c r="H157" s="14"/>
      <c r="I157" s="14"/>
      <c r="J157" s="14"/>
      <c r="K157" s="14"/>
      <c r="L157" s="14"/>
      <c r="M157" s="14"/>
      <c r="N157" s="14"/>
    </row>
    <row r="158" spans="1:14" x14ac:dyDescent="0.2">
      <c r="A158" s="10" t="s">
        <v>300</v>
      </c>
      <c r="B158" s="6" t="s">
        <v>194</v>
      </c>
      <c r="C158" s="20"/>
      <c r="D158" s="16"/>
      <c r="E158" s="14"/>
      <c r="F158" s="14"/>
      <c r="G158" s="14"/>
      <c r="H158" s="14"/>
      <c r="I158" s="14"/>
      <c r="J158" s="14"/>
      <c r="K158" s="14"/>
      <c r="L158" s="14"/>
      <c r="M158" s="14"/>
      <c r="N158" s="14"/>
    </row>
    <row r="159" spans="1:14" x14ac:dyDescent="0.2">
      <c r="A159" s="10" t="s">
        <v>301</v>
      </c>
      <c r="B159" s="6" t="s">
        <v>194</v>
      </c>
      <c r="C159" s="21"/>
      <c r="D159" s="16"/>
      <c r="E159" s="14"/>
      <c r="F159" s="14"/>
      <c r="G159" s="14"/>
      <c r="H159" s="14"/>
      <c r="I159" s="14"/>
      <c r="J159" s="14"/>
      <c r="K159" s="14"/>
      <c r="L159" s="14"/>
      <c r="M159" s="14"/>
      <c r="N159" s="14"/>
    </row>
    <row r="160" spans="1:14" s="29" customFormat="1" ht="75" x14ac:dyDescent="0.2">
      <c r="A160" s="10" t="s">
        <v>302</v>
      </c>
      <c r="B160" s="6" t="s">
        <v>194</v>
      </c>
      <c r="C160" s="21"/>
      <c r="D160" s="16"/>
      <c r="E160" s="14"/>
      <c r="F160" s="14"/>
      <c r="G160" s="14"/>
      <c r="H160" s="14"/>
      <c r="I160" s="14"/>
      <c r="J160" s="14"/>
      <c r="K160" s="14"/>
      <c r="L160" s="14"/>
      <c r="M160" s="14"/>
      <c r="N160" s="14"/>
    </row>
    <row r="161" spans="1:14" ht="18" customHeight="1" x14ac:dyDescent="0.2">
      <c r="A161" s="10" t="s">
        <v>303</v>
      </c>
      <c r="B161" s="6" t="s">
        <v>194</v>
      </c>
      <c r="C161" s="21"/>
      <c r="D161" s="16"/>
      <c r="E161" s="14"/>
      <c r="F161" s="14"/>
      <c r="G161" s="14"/>
      <c r="H161" s="14"/>
      <c r="I161" s="14"/>
      <c r="J161" s="14"/>
      <c r="K161" s="14"/>
      <c r="L161" s="14"/>
      <c r="M161" s="14"/>
      <c r="N161" s="14"/>
    </row>
    <row r="162" spans="1:14" ht="37.5" x14ac:dyDescent="0.2">
      <c r="A162" s="10" t="s">
        <v>304</v>
      </c>
      <c r="B162" s="6" t="s">
        <v>194</v>
      </c>
      <c r="C162" s="21"/>
      <c r="D162" s="16"/>
      <c r="E162" s="14"/>
      <c r="F162" s="14"/>
      <c r="G162" s="14"/>
      <c r="H162" s="14"/>
      <c r="I162" s="14"/>
      <c r="J162" s="14"/>
      <c r="K162" s="14"/>
      <c r="L162" s="14"/>
      <c r="M162" s="14"/>
      <c r="N162" s="14"/>
    </row>
    <row r="163" spans="1:14" ht="37.5" x14ac:dyDescent="0.2">
      <c r="A163" s="10" t="s">
        <v>296</v>
      </c>
      <c r="B163" s="6" t="s">
        <v>194</v>
      </c>
      <c r="C163" s="21"/>
      <c r="D163" s="16"/>
      <c r="E163" s="14"/>
      <c r="F163" s="14"/>
      <c r="G163" s="14"/>
      <c r="H163" s="14"/>
      <c r="I163" s="14"/>
      <c r="J163" s="14"/>
      <c r="K163" s="14"/>
      <c r="L163" s="14"/>
      <c r="M163" s="14"/>
      <c r="N163" s="14"/>
    </row>
    <row r="164" spans="1:14" ht="56.25" x14ac:dyDescent="0.2">
      <c r="A164" s="10" t="s">
        <v>305</v>
      </c>
      <c r="B164" s="6" t="s">
        <v>194</v>
      </c>
      <c r="C164" s="20"/>
      <c r="D164" s="16"/>
      <c r="E164" s="14"/>
      <c r="F164" s="14"/>
      <c r="G164" s="14"/>
      <c r="H164" s="14"/>
      <c r="I164" s="14"/>
      <c r="J164" s="14"/>
      <c r="K164" s="14"/>
      <c r="L164" s="14"/>
      <c r="M164" s="14"/>
      <c r="N164" s="14"/>
    </row>
    <row r="165" spans="1:14" ht="37.5" x14ac:dyDescent="0.2">
      <c r="A165" s="10" t="s">
        <v>306</v>
      </c>
      <c r="B165" s="6" t="s">
        <v>194</v>
      </c>
      <c r="C165" s="20"/>
      <c r="D165" s="16"/>
      <c r="E165" s="14"/>
      <c r="F165" s="14"/>
      <c r="G165" s="14"/>
      <c r="H165" s="14"/>
      <c r="I165" s="14"/>
      <c r="J165" s="14"/>
      <c r="K165" s="14"/>
      <c r="L165" s="14"/>
      <c r="M165" s="14"/>
      <c r="N165" s="14"/>
    </row>
    <row r="166" spans="1:14" ht="56.25" x14ac:dyDescent="0.2">
      <c r="A166" s="10" t="s">
        <v>307</v>
      </c>
      <c r="B166" s="6" t="s">
        <v>194</v>
      </c>
      <c r="C166" s="20"/>
      <c r="D166" s="16"/>
      <c r="E166" s="14"/>
      <c r="F166" s="14"/>
      <c r="G166" s="14"/>
      <c r="H166" s="14"/>
      <c r="I166" s="14"/>
      <c r="J166" s="14"/>
      <c r="K166" s="14"/>
      <c r="L166" s="14"/>
      <c r="M166" s="14"/>
      <c r="N166" s="14"/>
    </row>
    <row r="167" spans="1:14" x14ac:dyDescent="0.2">
      <c r="A167" s="10" t="s">
        <v>308</v>
      </c>
      <c r="B167" s="6" t="s">
        <v>194</v>
      </c>
      <c r="C167" s="20"/>
      <c r="D167" s="16"/>
      <c r="E167" s="14"/>
      <c r="F167" s="14"/>
      <c r="G167" s="14"/>
      <c r="H167" s="14"/>
      <c r="I167" s="14"/>
      <c r="J167" s="14"/>
      <c r="K167" s="14"/>
      <c r="L167" s="14"/>
      <c r="M167" s="14"/>
      <c r="N167" s="14"/>
    </row>
    <row r="168" spans="1:14" ht="37.5" x14ac:dyDescent="0.2">
      <c r="A168" s="10" t="s">
        <v>309</v>
      </c>
      <c r="B168" s="6" t="s">
        <v>194</v>
      </c>
      <c r="C168" s="21"/>
      <c r="D168" s="16"/>
      <c r="E168" s="14"/>
      <c r="F168" s="14"/>
      <c r="G168" s="14"/>
      <c r="H168" s="14"/>
      <c r="I168" s="14"/>
      <c r="J168" s="14"/>
      <c r="K168" s="14"/>
      <c r="L168" s="14"/>
      <c r="M168" s="14"/>
      <c r="N168" s="14"/>
    </row>
    <row r="169" spans="1:14" ht="37.5" x14ac:dyDescent="0.2">
      <c r="A169" s="10" t="s">
        <v>310</v>
      </c>
      <c r="B169" s="6" t="s">
        <v>194</v>
      </c>
      <c r="C169" s="21"/>
      <c r="D169" s="16"/>
      <c r="E169" s="14"/>
      <c r="F169" s="14"/>
      <c r="G169" s="14"/>
      <c r="H169" s="14"/>
      <c r="I169" s="14"/>
      <c r="J169" s="14"/>
      <c r="K169" s="14"/>
      <c r="L169" s="14"/>
      <c r="M169" s="14"/>
      <c r="N169" s="14"/>
    </row>
    <row r="170" spans="1:14" ht="37.5" x14ac:dyDescent="0.2">
      <c r="A170" s="10" t="s">
        <v>311</v>
      </c>
      <c r="B170" s="6" t="s">
        <v>194</v>
      </c>
      <c r="C170" s="21"/>
      <c r="D170" s="16"/>
      <c r="E170" s="14"/>
      <c r="F170" s="14"/>
      <c r="G170" s="14"/>
      <c r="H170" s="14"/>
      <c r="I170" s="14"/>
      <c r="J170" s="14"/>
      <c r="K170" s="14"/>
      <c r="L170" s="14"/>
      <c r="M170" s="14"/>
      <c r="N170" s="14"/>
    </row>
    <row r="171" spans="1:14" ht="37.5" x14ac:dyDescent="0.2">
      <c r="A171" s="10" t="s">
        <v>312</v>
      </c>
      <c r="B171" s="6" t="s">
        <v>194</v>
      </c>
      <c r="C171" s="21"/>
      <c r="D171" s="16"/>
      <c r="E171" s="14"/>
      <c r="F171" s="14"/>
      <c r="G171" s="14"/>
      <c r="H171" s="14"/>
      <c r="I171" s="14"/>
      <c r="J171" s="14"/>
      <c r="K171" s="14"/>
      <c r="L171" s="14"/>
      <c r="M171" s="14"/>
      <c r="N171" s="14"/>
    </row>
    <row r="172" spans="1:14" x14ac:dyDescent="0.2">
      <c r="A172" s="10" t="s">
        <v>313</v>
      </c>
      <c r="B172" s="6" t="s">
        <v>194</v>
      </c>
      <c r="C172" s="21"/>
      <c r="D172" s="16"/>
      <c r="E172" s="14"/>
      <c r="F172" s="14"/>
      <c r="G172" s="14"/>
      <c r="H172" s="14"/>
      <c r="I172" s="14"/>
      <c r="J172" s="14"/>
      <c r="K172" s="14"/>
      <c r="L172" s="14"/>
      <c r="M172" s="14"/>
      <c r="N172" s="14"/>
    </row>
    <row r="173" spans="1:14" ht="37.5" x14ac:dyDescent="0.2">
      <c r="A173" s="10" t="s">
        <v>314</v>
      </c>
      <c r="B173" s="6" t="s">
        <v>194</v>
      </c>
      <c r="C173" s="20"/>
      <c r="D173" s="16"/>
      <c r="E173" s="14"/>
      <c r="F173" s="14"/>
      <c r="G173" s="14"/>
      <c r="H173" s="14"/>
      <c r="I173" s="14"/>
      <c r="J173" s="14"/>
      <c r="K173" s="14"/>
      <c r="L173" s="14"/>
      <c r="M173" s="14"/>
      <c r="N173" s="14"/>
    </row>
    <row r="174" spans="1:14" ht="93.75" x14ac:dyDescent="0.2">
      <c r="A174" s="10" t="s">
        <v>220</v>
      </c>
      <c r="B174" s="6" t="s">
        <v>66</v>
      </c>
      <c r="C174" s="17" t="s">
        <v>419</v>
      </c>
      <c r="D174" s="17" t="s">
        <v>420</v>
      </c>
      <c r="E174" s="13">
        <v>13.787547788093939</v>
      </c>
      <c r="F174" s="13">
        <v>13.787547788093939</v>
      </c>
      <c r="G174" s="13">
        <v>14.468414345530677</v>
      </c>
      <c r="H174" s="13">
        <v>14.808847624249045</v>
      </c>
      <c r="I174" s="13">
        <v>14.468414345530677</v>
      </c>
      <c r="J174" s="13">
        <v>15.489714181685784</v>
      </c>
      <c r="K174" s="13">
        <v>16.170580739122521</v>
      </c>
      <c r="L174" s="13">
        <v>15.489714181685784</v>
      </c>
      <c r="M174" s="13">
        <v>16.851447296559257</v>
      </c>
      <c r="N174" s="13">
        <v>18.213180411432734</v>
      </c>
    </row>
    <row r="175" spans="1:14" ht="93.75" x14ac:dyDescent="0.2">
      <c r="A175" s="10" t="s">
        <v>221</v>
      </c>
      <c r="B175" s="6" t="s">
        <v>66</v>
      </c>
      <c r="C175" s="17" t="s">
        <v>421</v>
      </c>
      <c r="D175" s="17" t="s">
        <v>422</v>
      </c>
      <c r="E175" s="13">
        <v>3.8339705079191706</v>
      </c>
      <c r="F175" s="13">
        <v>3.8339705079191706</v>
      </c>
      <c r="G175" s="13">
        <v>4.0233023848534506</v>
      </c>
      <c r="H175" s="13">
        <v>4.117968323320591</v>
      </c>
      <c r="I175" s="13">
        <v>4.0233023848534506</v>
      </c>
      <c r="J175" s="13">
        <v>4.307300200254871</v>
      </c>
      <c r="K175" s="13">
        <v>4.496632077189151</v>
      </c>
      <c r="L175" s="13">
        <v>4.307300200254871</v>
      </c>
      <c r="M175" s="13">
        <v>4.685963954123431</v>
      </c>
      <c r="N175" s="13">
        <v>5.064627707991991</v>
      </c>
    </row>
    <row r="176" spans="1:14" s="52" customFormat="1" ht="93.75" x14ac:dyDescent="0.2">
      <c r="A176" s="48" t="s">
        <v>67</v>
      </c>
      <c r="B176" s="49" t="s">
        <v>66</v>
      </c>
      <c r="C176" s="50" t="s">
        <v>423</v>
      </c>
      <c r="D176" s="51" t="s">
        <v>416</v>
      </c>
      <c r="E176" s="40">
        <v>12.4</v>
      </c>
      <c r="F176" s="40">
        <v>10</v>
      </c>
      <c r="G176" s="40">
        <v>11.8</v>
      </c>
      <c r="H176" s="40">
        <v>12</v>
      </c>
      <c r="I176" s="40">
        <v>11.8</v>
      </c>
      <c r="J176" s="40">
        <v>14</v>
      </c>
      <c r="K176" s="40">
        <v>14</v>
      </c>
      <c r="L176" s="40">
        <v>14</v>
      </c>
      <c r="M176" s="40">
        <v>14</v>
      </c>
      <c r="N176" s="40">
        <v>15</v>
      </c>
    </row>
    <row r="177" spans="1:14" s="52" customFormat="1" ht="81" customHeight="1" x14ac:dyDescent="0.2">
      <c r="A177" s="48" t="s">
        <v>222</v>
      </c>
      <c r="B177" s="49" t="s">
        <v>66</v>
      </c>
      <c r="C177" s="50" t="s">
        <v>424</v>
      </c>
      <c r="D177" s="51" t="s">
        <v>425</v>
      </c>
      <c r="E177" s="40">
        <v>9.2162752594210833</v>
      </c>
      <c r="F177" s="40">
        <v>9.2162752594210833</v>
      </c>
      <c r="G177" s="40">
        <v>9.6713999635900247</v>
      </c>
      <c r="H177" s="40">
        <v>9.8989623156744955</v>
      </c>
      <c r="I177" s="40">
        <v>9.6713999635900247</v>
      </c>
      <c r="J177" s="40">
        <v>10.354087019843439</v>
      </c>
      <c r="K177" s="40">
        <v>10.80921172401238</v>
      </c>
      <c r="L177" s="40">
        <v>10.354087019843439</v>
      </c>
      <c r="M177" s="40">
        <v>11.264336428181323</v>
      </c>
      <c r="N177" s="40">
        <v>12.174585836519208</v>
      </c>
    </row>
    <row r="178" spans="1:14" ht="98.25" customHeight="1" x14ac:dyDescent="0.2">
      <c r="A178" s="10" t="s">
        <v>223</v>
      </c>
      <c r="B178" s="6" t="s">
        <v>66</v>
      </c>
      <c r="C178" s="17" t="s">
        <v>407</v>
      </c>
      <c r="D178" s="16" t="s">
        <v>346</v>
      </c>
      <c r="E178" s="14">
        <v>7.373020207536865E-2</v>
      </c>
      <c r="F178" s="14">
        <v>7.373020207536865E-2</v>
      </c>
      <c r="G178" s="14">
        <v>7.7371199708720195E-2</v>
      </c>
      <c r="H178" s="14">
        <v>7.9191698525395968E-2</v>
      </c>
      <c r="I178" s="14">
        <v>7.7371199708720195E-2</v>
      </c>
      <c r="J178" s="14">
        <v>8.2832696158747512E-2</v>
      </c>
      <c r="K178" s="14">
        <v>8.6473693792099043E-2</v>
      </c>
      <c r="L178" s="14">
        <v>8.2832696158747512E-2</v>
      </c>
      <c r="M178" s="14">
        <v>9.0114691425450588E-2</v>
      </c>
      <c r="N178" s="14">
        <v>9.7396686692153664E-2</v>
      </c>
    </row>
    <row r="179" spans="1:14" ht="124.5" customHeight="1" x14ac:dyDescent="0.2">
      <c r="A179" s="10" t="s">
        <v>236</v>
      </c>
      <c r="B179" s="6" t="s">
        <v>66</v>
      </c>
      <c r="C179" s="17" t="s">
        <v>427</v>
      </c>
      <c r="D179" s="16" t="s">
        <v>426</v>
      </c>
      <c r="E179" s="14">
        <v>6.1564718732932828</v>
      </c>
      <c r="F179" s="14">
        <v>6.1564718732932828</v>
      </c>
      <c r="G179" s="14">
        <v>6.4604951756781359</v>
      </c>
      <c r="H179" s="14">
        <v>6.6125068268705638</v>
      </c>
      <c r="I179" s="14">
        <v>6.4604951756781359</v>
      </c>
      <c r="J179" s="14">
        <v>6.9165301292554169</v>
      </c>
      <c r="K179" s="14">
        <v>7.22055343164027</v>
      </c>
      <c r="L179" s="14">
        <v>6.9165301292554169</v>
      </c>
      <c r="M179" s="14">
        <v>7.5245767340251231</v>
      </c>
      <c r="N179" s="14">
        <v>8.132623338794831</v>
      </c>
    </row>
    <row r="180" spans="1:14" ht="93.75" x14ac:dyDescent="0.2">
      <c r="A180" s="10" t="s">
        <v>224</v>
      </c>
      <c r="B180" s="6" t="s">
        <v>66</v>
      </c>
      <c r="C180" s="17">
        <v>0</v>
      </c>
      <c r="D180" s="17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</row>
    <row r="181" spans="1:14" ht="93.75" x14ac:dyDescent="0.2">
      <c r="A181" s="10" t="s">
        <v>225</v>
      </c>
      <c r="B181" s="6" t="s">
        <v>66</v>
      </c>
      <c r="C181" s="17" t="s">
        <v>346</v>
      </c>
      <c r="D181" s="17" t="s">
        <v>428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</row>
    <row r="182" spans="1:14" ht="93.75" x14ac:dyDescent="0.2">
      <c r="A182" s="10" t="s">
        <v>226</v>
      </c>
      <c r="B182" s="6" t="s">
        <v>66</v>
      </c>
      <c r="C182" s="17" t="s">
        <v>429</v>
      </c>
      <c r="D182" s="17" t="s">
        <v>430</v>
      </c>
      <c r="E182" s="13">
        <v>0.73730202075368656</v>
      </c>
      <c r="F182" s="13">
        <v>0.73730202075368656</v>
      </c>
      <c r="G182" s="13">
        <v>0.77371199708720195</v>
      </c>
      <c r="H182" s="13">
        <v>0.79191698525395959</v>
      </c>
      <c r="I182" s="13">
        <v>0.77371199708720195</v>
      </c>
      <c r="J182" s="13">
        <v>0.8283269615874751</v>
      </c>
      <c r="K182" s="13">
        <v>0.86473693792099038</v>
      </c>
      <c r="L182" s="13">
        <v>0.8283269615874751</v>
      </c>
      <c r="M182" s="13">
        <v>0.90114691425450588</v>
      </c>
      <c r="N182" s="13">
        <v>0.97396686692153667</v>
      </c>
    </row>
    <row r="183" spans="1:14" ht="93.75" x14ac:dyDescent="0.2">
      <c r="A183" s="10" t="s">
        <v>228</v>
      </c>
      <c r="B183" s="6" t="s">
        <v>66</v>
      </c>
      <c r="C183" s="17">
        <v>0</v>
      </c>
      <c r="D183" s="17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</row>
    <row r="184" spans="1:14" ht="93.75" x14ac:dyDescent="0.2">
      <c r="A184" s="10" t="s">
        <v>229</v>
      </c>
      <c r="B184" s="6" t="s">
        <v>66</v>
      </c>
      <c r="C184" s="18">
        <v>0</v>
      </c>
      <c r="D184" s="18">
        <v>0</v>
      </c>
      <c r="E184" s="23">
        <v>0</v>
      </c>
      <c r="F184" s="23">
        <v>0</v>
      </c>
      <c r="G184" s="23">
        <v>0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</row>
    <row r="185" spans="1:14" ht="93.75" x14ac:dyDescent="0.2">
      <c r="A185" s="10" t="s">
        <v>227</v>
      </c>
      <c r="B185" s="6" t="s">
        <v>66</v>
      </c>
      <c r="C185" s="17" t="s">
        <v>433</v>
      </c>
      <c r="D185" s="16" t="s">
        <v>434</v>
      </c>
      <c r="E185" s="14">
        <v>5.1611141452758069</v>
      </c>
      <c r="F185" s="14">
        <v>5.1611141452758069</v>
      </c>
      <c r="G185" s="14">
        <v>5.4159839796104139</v>
      </c>
      <c r="H185" s="14">
        <v>5.5434188967777178</v>
      </c>
      <c r="I185" s="14">
        <v>5.4159839796104139</v>
      </c>
      <c r="J185" s="14">
        <v>5.7982887311123257</v>
      </c>
      <c r="K185" s="14">
        <v>6.0531585654469335</v>
      </c>
      <c r="L185" s="14">
        <v>5.7982887311123257</v>
      </c>
      <c r="M185" s="14">
        <v>6.3080283997815414</v>
      </c>
      <c r="N185" s="14">
        <v>6.8177680684507562</v>
      </c>
    </row>
    <row r="186" spans="1:14" ht="93.75" x14ac:dyDescent="0.2">
      <c r="A186" s="11" t="s">
        <v>230</v>
      </c>
      <c r="B186" s="6" t="s">
        <v>66</v>
      </c>
      <c r="C186" s="17" t="s">
        <v>431</v>
      </c>
      <c r="D186" s="16" t="s">
        <v>432</v>
      </c>
      <c r="E186" s="14">
        <v>3.6865101037684327</v>
      </c>
      <c r="F186" s="14">
        <v>3.6865101037684327</v>
      </c>
      <c r="G186" s="14">
        <v>3.8685599854360095</v>
      </c>
      <c r="H186" s="14">
        <v>3.9595849262697982</v>
      </c>
      <c r="I186" s="14">
        <v>3.8685599854360095</v>
      </c>
      <c r="J186" s="14">
        <v>4.1416348079373755</v>
      </c>
      <c r="K186" s="14">
        <v>4.3236846896049519</v>
      </c>
      <c r="L186" s="14">
        <v>4.1416348079373755</v>
      </c>
      <c r="M186" s="14">
        <v>4.5057345712725292</v>
      </c>
      <c r="N186" s="14">
        <v>4.8698343346076829</v>
      </c>
    </row>
    <row r="187" spans="1:14" ht="93.75" x14ac:dyDescent="0.2">
      <c r="A187" s="10" t="s">
        <v>231</v>
      </c>
      <c r="B187" s="6" t="s">
        <v>66</v>
      </c>
      <c r="C187" s="17" t="s">
        <v>435</v>
      </c>
      <c r="D187" s="16" t="s">
        <v>436</v>
      </c>
      <c r="E187" s="14">
        <v>1.8432550518842163</v>
      </c>
      <c r="F187" s="14">
        <v>1.8432550518842163</v>
      </c>
      <c r="G187" s="14">
        <v>1.9342799927180048</v>
      </c>
      <c r="H187" s="14">
        <v>1.9797924631348991</v>
      </c>
      <c r="I187" s="14">
        <v>1.9342799927180048</v>
      </c>
      <c r="J187" s="14">
        <v>2.0708174039686877</v>
      </c>
      <c r="K187" s="14">
        <v>2.1618423448024759</v>
      </c>
      <c r="L187" s="14">
        <v>2.0708174039686877</v>
      </c>
      <c r="M187" s="14">
        <v>2.2528672856362646</v>
      </c>
      <c r="N187" s="14">
        <v>2.4349171673038414</v>
      </c>
    </row>
    <row r="188" spans="1:14" ht="93.75" x14ac:dyDescent="0.2">
      <c r="A188" s="10" t="s">
        <v>232</v>
      </c>
      <c r="B188" s="6" t="s">
        <v>66</v>
      </c>
      <c r="C188" s="17" t="s">
        <v>437</v>
      </c>
      <c r="D188" s="16" t="s">
        <v>438</v>
      </c>
      <c r="E188" s="14">
        <v>1.4746040415073731</v>
      </c>
      <c r="F188" s="14">
        <v>1.4746040415073731</v>
      </c>
      <c r="G188" s="14">
        <v>1.5474239941744039</v>
      </c>
      <c r="H188" s="14">
        <v>1.5838339705079192</v>
      </c>
      <c r="I188" s="14">
        <v>1.5474239941744039</v>
      </c>
      <c r="J188" s="14">
        <v>1.6566539231749502</v>
      </c>
      <c r="K188" s="14">
        <v>1.7294738758419808</v>
      </c>
      <c r="L188" s="14">
        <v>1.6566539231749502</v>
      </c>
      <c r="M188" s="14">
        <v>1.8022938285090118</v>
      </c>
      <c r="N188" s="14">
        <v>1.9479337338430733</v>
      </c>
    </row>
    <row r="189" spans="1:14" ht="93.75" x14ac:dyDescent="0.2">
      <c r="A189" s="10" t="s">
        <v>233</v>
      </c>
      <c r="B189" s="6" t="s">
        <v>66</v>
      </c>
      <c r="C189" s="17" t="s">
        <v>439</v>
      </c>
      <c r="D189" s="17" t="s">
        <v>440</v>
      </c>
      <c r="E189" s="13">
        <v>0.18432550518842164</v>
      </c>
      <c r="F189" s="13">
        <v>0.18432550518842164</v>
      </c>
      <c r="G189" s="13">
        <v>0.19342799927180049</v>
      </c>
      <c r="H189" s="13">
        <v>0.1979792463134899</v>
      </c>
      <c r="I189" s="13">
        <v>0.19342799927180049</v>
      </c>
      <c r="J189" s="13">
        <v>0.20708174039686877</v>
      </c>
      <c r="K189" s="13">
        <v>0.21618423448024759</v>
      </c>
      <c r="L189" s="13">
        <v>0.20708174039686877</v>
      </c>
      <c r="M189" s="13">
        <v>0.22528672856362647</v>
      </c>
      <c r="N189" s="13">
        <v>0.24349171673038417</v>
      </c>
    </row>
    <row r="190" spans="1:14" ht="112.5" x14ac:dyDescent="0.2">
      <c r="A190" s="4" t="s">
        <v>68</v>
      </c>
      <c r="B190" s="1"/>
      <c r="C190" s="17"/>
      <c r="D190" s="16"/>
      <c r="E190" s="38"/>
      <c r="F190" s="37"/>
      <c r="G190" s="37"/>
      <c r="H190" s="37"/>
      <c r="I190" s="37"/>
      <c r="J190" s="37"/>
      <c r="K190" s="37"/>
      <c r="L190" s="37"/>
      <c r="M190" s="37"/>
      <c r="N190" s="37"/>
    </row>
    <row r="191" spans="1:14" x14ac:dyDescent="0.2">
      <c r="A191" s="4" t="s">
        <v>69</v>
      </c>
      <c r="B191" s="1" t="s">
        <v>70</v>
      </c>
      <c r="C191" s="17" t="s">
        <v>443</v>
      </c>
      <c r="D191" s="16" t="s">
        <v>459</v>
      </c>
      <c r="E191" s="14">
        <v>261.32404181184671</v>
      </c>
      <c r="F191" s="14">
        <v>261.32404181184671</v>
      </c>
      <c r="G191" s="14">
        <v>272.938443670151</v>
      </c>
      <c r="H191" s="14">
        <v>278.74564459930315</v>
      </c>
      <c r="I191" s="14">
        <v>272.938443670151</v>
      </c>
      <c r="J191" s="14">
        <v>290.36004645760744</v>
      </c>
      <c r="K191" s="14">
        <v>301.97444831591179</v>
      </c>
      <c r="L191" s="14">
        <v>290.36004645760744</v>
      </c>
      <c r="M191" s="14">
        <v>313.58885017421608</v>
      </c>
      <c r="N191" s="14">
        <v>336.81765389082466</v>
      </c>
    </row>
    <row r="192" spans="1:14" x14ac:dyDescent="0.2">
      <c r="A192" s="4" t="s">
        <v>71</v>
      </c>
      <c r="B192" s="1" t="s">
        <v>70</v>
      </c>
      <c r="C192" s="17" t="s">
        <v>444</v>
      </c>
      <c r="D192" s="16" t="s">
        <v>452</v>
      </c>
      <c r="E192" s="14">
        <v>188.67595818815332</v>
      </c>
      <c r="F192" s="14">
        <v>188.67595818815332</v>
      </c>
      <c r="G192" s="14">
        <v>197.061556329849</v>
      </c>
      <c r="H192" s="14">
        <v>201.25435540069685</v>
      </c>
      <c r="I192" s="14">
        <v>197.061556329849</v>
      </c>
      <c r="J192" s="14">
        <v>209.63995354239253</v>
      </c>
      <c r="K192" s="14">
        <v>218.02555168408824</v>
      </c>
      <c r="L192" s="14">
        <v>209.63995354239253</v>
      </c>
      <c r="M192" s="14">
        <v>226.41114982578395</v>
      </c>
      <c r="N192" s="14">
        <v>243.18234610917537</v>
      </c>
    </row>
    <row r="193" spans="1:14" x14ac:dyDescent="0.2">
      <c r="A193" s="3" t="s">
        <v>460</v>
      </c>
      <c r="B193" s="1" t="s">
        <v>70</v>
      </c>
      <c r="C193" s="17" t="s">
        <v>445</v>
      </c>
      <c r="D193" s="16" t="s">
        <v>453</v>
      </c>
      <c r="E193" s="14">
        <v>28.327526132404181</v>
      </c>
      <c r="F193" s="14">
        <v>28.327526132404181</v>
      </c>
      <c r="G193" s="14">
        <v>29.586527293844366</v>
      </c>
      <c r="H193" s="14">
        <v>30.21602787456446</v>
      </c>
      <c r="I193" s="14">
        <v>29.586527293844366</v>
      </c>
      <c r="J193" s="14">
        <v>31.475029036004642</v>
      </c>
      <c r="K193" s="14">
        <v>32.734030197444831</v>
      </c>
      <c r="L193" s="14">
        <v>31.475029036004642</v>
      </c>
      <c r="M193" s="14">
        <v>33.99303135888502</v>
      </c>
      <c r="N193" s="14">
        <v>36.51103368176539</v>
      </c>
    </row>
    <row r="194" spans="1:14" ht="37.5" x14ac:dyDescent="0.2">
      <c r="A194" s="3" t="s">
        <v>72</v>
      </c>
      <c r="B194" s="1" t="s">
        <v>70</v>
      </c>
      <c r="C194" s="18"/>
      <c r="D194" s="16"/>
      <c r="E194" s="14"/>
      <c r="F194" s="14"/>
      <c r="G194" s="14"/>
      <c r="H194" s="14"/>
      <c r="I194" s="14"/>
      <c r="J194" s="14"/>
      <c r="K194" s="14"/>
      <c r="L194" s="14"/>
      <c r="M194" s="14"/>
      <c r="N194" s="14"/>
    </row>
    <row r="195" spans="1:14" x14ac:dyDescent="0.2">
      <c r="A195" s="3" t="s">
        <v>461</v>
      </c>
      <c r="B195" s="1" t="s">
        <v>70</v>
      </c>
      <c r="C195" s="18" t="s">
        <v>446</v>
      </c>
      <c r="D195" s="16" t="s">
        <v>454</v>
      </c>
      <c r="E195" s="14">
        <v>79.024390243902431</v>
      </c>
      <c r="F195" s="14">
        <v>79.024390243902431</v>
      </c>
      <c r="G195" s="14">
        <v>82.536585365853639</v>
      </c>
      <c r="H195" s="14">
        <v>84.292682926829258</v>
      </c>
      <c r="I195" s="14">
        <v>82.536585365853639</v>
      </c>
      <c r="J195" s="14">
        <v>87.804878048780481</v>
      </c>
      <c r="K195" s="14">
        <v>91.317073170731689</v>
      </c>
      <c r="L195" s="14">
        <v>87.804878048780481</v>
      </c>
      <c r="M195" s="14">
        <v>94.829268292682912</v>
      </c>
      <c r="N195" s="14">
        <v>101.85365853658536</v>
      </c>
    </row>
    <row r="196" spans="1:14" x14ac:dyDescent="0.2">
      <c r="A196" s="3" t="s">
        <v>462</v>
      </c>
      <c r="B196" s="1" t="s">
        <v>70</v>
      </c>
      <c r="C196" s="18" t="s">
        <v>447</v>
      </c>
      <c r="D196" s="16" t="s">
        <v>455</v>
      </c>
      <c r="E196" s="14">
        <v>56.707317073170735</v>
      </c>
      <c r="F196" s="14">
        <v>56.707317073170735</v>
      </c>
      <c r="G196" s="14">
        <v>59.227642276422763</v>
      </c>
      <c r="H196" s="14">
        <v>60.487804878048784</v>
      </c>
      <c r="I196" s="14">
        <v>59.227642276422763</v>
      </c>
      <c r="J196" s="14">
        <v>63.008130081300813</v>
      </c>
      <c r="K196" s="14">
        <v>65.528455284552848</v>
      </c>
      <c r="L196" s="14">
        <v>63.008130081300813</v>
      </c>
      <c r="M196" s="14">
        <v>68.048780487804876</v>
      </c>
      <c r="N196" s="14">
        <v>73.089430894308947</v>
      </c>
    </row>
    <row r="197" spans="1:14" x14ac:dyDescent="0.2">
      <c r="A197" s="3" t="s">
        <v>21</v>
      </c>
      <c r="B197" s="1"/>
      <c r="C197" s="18"/>
      <c r="D197" s="16"/>
      <c r="E197" s="14"/>
      <c r="F197" s="14"/>
      <c r="G197" s="14"/>
      <c r="H197" s="14"/>
      <c r="I197" s="14"/>
      <c r="J197" s="14"/>
      <c r="K197" s="14"/>
      <c r="L197" s="14"/>
      <c r="M197" s="14"/>
      <c r="N197" s="14"/>
    </row>
    <row r="198" spans="1:14" x14ac:dyDescent="0.2">
      <c r="A198" s="4" t="s">
        <v>73</v>
      </c>
      <c r="B198" s="1" t="s">
        <v>70</v>
      </c>
      <c r="C198" s="18" t="s">
        <v>448</v>
      </c>
      <c r="D198" s="16" t="s">
        <v>456</v>
      </c>
      <c r="E198" s="14">
        <v>25.452961672473865</v>
      </c>
      <c r="F198" s="14">
        <v>25.452961672473865</v>
      </c>
      <c r="G198" s="14">
        <v>26.584204413472708</v>
      </c>
      <c r="H198" s="14">
        <v>27.14982578397213</v>
      </c>
      <c r="I198" s="14">
        <v>26.584204413472708</v>
      </c>
      <c r="J198" s="14">
        <v>28.281068524970966</v>
      </c>
      <c r="K198" s="14">
        <v>29.412311265969802</v>
      </c>
      <c r="L198" s="14">
        <v>28.281068524970966</v>
      </c>
      <c r="M198" s="14">
        <v>30.543554006968645</v>
      </c>
      <c r="N198" s="14">
        <v>32.80603948896632</v>
      </c>
    </row>
    <row r="199" spans="1:14" ht="37.5" x14ac:dyDescent="0.2">
      <c r="A199" s="4" t="s">
        <v>74</v>
      </c>
      <c r="B199" s="1" t="s">
        <v>70</v>
      </c>
      <c r="C199" s="18" t="s">
        <v>449</v>
      </c>
      <c r="D199" s="16" t="s">
        <v>457</v>
      </c>
      <c r="E199" s="14">
        <v>21.324041811846687</v>
      </c>
      <c r="F199" s="14">
        <v>21.324041811846687</v>
      </c>
      <c r="G199" s="14">
        <v>22.271777003484317</v>
      </c>
      <c r="H199" s="14">
        <v>22.745644599303134</v>
      </c>
      <c r="I199" s="14">
        <v>22.271777003484317</v>
      </c>
      <c r="J199" s="14">
        <v>23.693379790940764</v>
      </c>
      <c r="K199" s="14">
        <v>24.641114982578394</v>
      </c>
      <c r="L199" s="14">
        <v>23.693379790940764</v>
      </c>
      <c r="M199" s="14">
        <v>25.588850174216024</v>
      </c>
      <c r="N199" s="14">
        <v>27.484320557491284</v>
      </c>
    </row>
    <row r="200" spans="1:14" x14ac:dyDescent="0.2">
      <c r="A200" s="4" t="s">
        <v>75</v>
      </c>
      <c r="B200" s="1" t="s">
        <v>70</v>
      </c>
      <c r="C200" s="17" t="s">
        <v>450</v>
      </c>
      <c r="D200" s="16" t="s">
        <v>458</v>
      </c>
      <c r="E200" s="14">
        <v>9.9303135888501739</v>
      </c>
      <c r="F200" s="14">
        <v>9.9303135888501739</v>
      </c>
      <c r="G200" s="14">
        <v>10.371660859465738</v>
      </c>
      <c r="H200" s="14">
        <v>10.592334494773519</v>
      </c>
      <c r="I200" s="14">
        <v>10.371660859465738</v>
      </c>
      <c r="J200" s="14">
        <v>11.033681765389083</v>
      </c>
      <c r="K200" s="14">
        <v>11.475029036004646</v>
      </c>
      <c r="L200" s="14">
        <v>11.033681765389083</v>
      </c>
      <c r="M200" s="14">
        <v>11.91637630662021</v>
      </c>
      <c r="N200" s="14">
        <v>12.799070847851334</v>
      </c>
    </row>
    <row r="201" spans="1:14" x14ac:dyDescent="0.2">
      <c r="A201" s="3" t="s">
        <v>76</v>
      </c>
      <c r="B201" s="1" t="s">
        <v>70</v>
      </c>
      <c r="C201" s="17" t="s">
        <v>451</v>
      </c>
      <c r="D201" s="16" t="s">
        <v>463</v>
      </c>
      <c r="E201" s="14">
        <v>18.710801393728222</v>
      </c>
      <c r="F201" s="14">
        <v>18.710801393728222</v>
      </c>
      <c r="G201" s="14">
        <v>19.542392566782809</v>
      </c>
      <c r="H201" s="14">
        <v>19.958188153310104</v>
      </c>
      <c r="I201" s="14">
        <v>19.542392566782809</v>
      </c>
      <c r="J201" s="14">
        <v>20.789779326364691</v>
      </c>
      <c r="K201" s="14">
        <v>21.621370499419278</v>
      </c>
      <c r="L201" s="14">
        <v>20.789779326364691</v>
      </c>
      <c r="M201" s="14">
        <v>22.452961672473865</v>
      </c>
      <c r="N201" s="14">
        <v>24.116144018583039</v>
      </c>
    </row>
    <row r="202" spans="1:14" ht="37.5" x14ac:dyDescent="0.2">
      <c r="A202" s="4" t="s">
        <v>77</v>
      </c>
      <c r="B202" s="1" t="s">
        <v>70</v>
      </c>
      <c r="C202" s="18"/>
      <c r="D202" s="16"/>
      <c r="E202" s="14"/>
      <c r="F202" s="14"/>
      <c r="G202" s="14"/>
      <c r="H202" s="14"/>
      <c r="I202" s="14"/>
      <c r="J202" s="14"/>
      <c r="K202" s="14"/>
      <c r="L202" s="14"/>
      <c r="M202" s="14"/>
      <c r="N202" s="14"/>
    </row>
    <row r="203" spans="1:14" ht="37.5" x14ac:dyDescent="0.2">
      <c r="A203" s="4" t="s">
        <v>78</v>
      </c>
      <c r="B203" s="6" t="s">
        <v>46</v>
      </c>
      <c r="C203" s="15"/>
      <c r="D203" s="16"/>
      <c r="E203" s="14"/>
      <c r="F203" s="14"/>
      <c r="G203" s="14"/>
      <c r="H203" s="14"/>
      <c r="I203" s="14"/>
      <c r="J203" s="14"/>
      <c r="K203" s="14"/>
      <c r="L203" s="14"/>
      <c r="M203" s="14"/>
      <c r="N203" s="14"/>
    </row>
    <row r="204" spans="1:14" ht="93.75" x14ac:dyDescent="0.2">
      <c r="A204" s="9" t="s">
        <v>240</v>
      </c>
      <c r="B204" s="8"/>
      <c r="C204" s="64"/>
      <c r="D204" s="64"/>
      <c r="E204" s="64"/>
      <c r="F204" s="64"/>
      <c r="G204" s="64"/>
      <c r="H204" s="64"/>
      <c r="I204" s="64"/>
      <c r="J204" s="64"/>
      <c r="K204" s="64"/>
      <c r="L204" s="64"/>
      <c r="M204" s="64"/>
      <c r="N204" s="64"/>
    </row>
    <row r="205" spans="1:14" ht="56.25" x14ac:dyDescent="0.2">
      <c r="A205" s="10" t="s">
        <v>241</v>
      </c>
      <c r="B205" s="8" t="s">
        <v>13</v>
      </c>
      <c r="C205" s="59">
        <v>2916.4</v>
      </c>
      <c r="D205" s="37">
        <v>3070.8</v>
      </c>
      <c r="E205" s="37">
        <v>2954.7</v>
      </c>
      <c r="F205" s="37">
        <v>2841.33</v>
      </c>
      <c r="G205" s="37">
        <v>2869.36</v>
      </c>
      <c r="H205" s="37">
        <v>2889.39</v>
      </c>
      <c r="I205" s="37">
        <v>2826.39</v>
      </c>
      <c r="J205" s="37">
        <v>2850.89</v>
      </c>
      <c r="K205" s="37">
        <v>2868.73</v>
      </c>
      <c r="L205" s="37">
        <v>2818.18</v>
      </c>
      <c r="M205" s="37">
        <v>2838.84</v>
      </c>
      <c r="N205" s="37">
        <v>2857.18</v>
      </c>
    </row>
    <row r="206" spans="1:14" x14ac:dyDescent="0.2">
      <c r="A206" s="32" t="s">
        <v>198</v>
      </c>
      <c r="B206" s="24" t="s">
        <v>79</v>
      </c>
      <c r="C206" s="45">
        <v>619.79999999999995</v>
      </c>
      <c r="D206" s="37">
        <v>698.6</v>
      </c>
      <c r="E206" s="37">
        <v>613.20000000000005</v>
      </c>
      <c r="F206" s="37">
        <v>517.13</v>
      </c>
      <c r="G206" s="37">
        <v>545.16</v>
      </c>
      <c r="H206" s="37">
        <v>565.19000000000005</v>
      </c>
      <c r="I206" s="37">
        <v>545.89</v>
      </c>
      <c r="J206" s="37">
        <v>570.39</v>
      </c>
      <c r="K206" s="37">
        <v>588.23</v>
      </c>
      <c r="L206" s="37">
        <v>558.1</v>
      </c>
      <c r="M206" s="37">
        <v>578.76</v>
      </c>
      <c r="N206" s="37">
        <v>597.1</v>
      </c>
    </row>
    <row r="207" spans="1:14" ht="56.25" x14ac:dyDescent="0.2">
      <c r="A207" s="32" t="s">
        <v>239</v>
      </c>
      <c r="B207" s="24" t="s">
        <v>79</v>
      </c>
      <c r="C207" s="56">
        <v>422.2</v>
      </c>
      <c r="D207" s="37">
        <v>476.6</v>
      </c>
      <c r="E207" s="37">
        <v>473.6</v>
      </c>
      <c r="F207" s="37">
        <v>394.3</v>
      </c>
      <c r="G207" s="37">
        <v>406.84</v>
      </c>
      <c r="H207" s="37">
        <v>426.87</v>
      </c>
      <c r="I207" s="37">
        <v>421.93</v>
      </c>
      <c r="J207" s="37">
        <v>430.83</v>
      </c>
      <c r="K207" s="37">
        <v>448.67</v>
      </c>
      <c r="L207" s="37">
        <v>438</v>
      </c>
      <c r="M207" s="37">
        <v>442.95</v>
      </c>
      <c r="N207" s="37">
        <v>461.29</v>
      </c>
    </row>
    <row r="208" spans="1:14" x14ac:dyDescent="0.2">
      <c r="A208" s="32" t="s">
        <v>21</v>
      </c>
      <c r="B208" s="24"/>
      <c r="C208" s="45"/>
      <c r="D208" s="37"/>
      <c r="E208" s="42"/>
      <c r="F208" s="37"/>
      <c r="G208" s="37"/>
      <c r="H208" s="37"/>
      <c r="I208" s="37"/>
      <c r="J208" s="37"/>
      <c r="K208" s="37"/>
      <c r="L208" s="37"/>
      <c r="M208" s="37"/>
      <c r="N208" s="37"/>
    </row>
    <row r="209" spans="1:14" x14ac:dyDescent="0.2">
      <c r="A209" s="32" t="s">
        <v>1</v>
      </c>
      <c r="B209" s="24" t="s">
        <v>79</v>
      </c>
      <c r="C209" s="45"/>
      <c r="D209" s="37"/>
      <c r="E209" s="42"/>
      <c r="F209" s="37"/>
      <c r="G209" s="37"/>
      <c r="H209" s="37"/>
      <c r="I209" s="37"/>
      <c r="J209" s="37"/>
      <c r="K209" s="37"/>
      <c r="L209" s="37"/>
      <c r="M209" s="37"/>
      <c r="N209" s="37"/>
    </row>
    <row r="210" spans="1:14" x14ac:dyDescent="0.2">
      <c r="A210" s="32" t="s">
        <v>2</v>
      </c>
      <c r="B210" s="24" t="s">
        <v>79</v>
      </c>
      <c r="C210" s="44">
        <v>246.8</v>
      </c>
      <c r="D210" s="37">
        <v>275.5</v>
      </c>
      <c r="E210" s="37">
        <v>285.10000000000002</v>
      </c>
      <c r="F210" s="37">
        <v>198.99</v>
      </c>
      <c r="G210" s="37">
        <v>211.53</v>
      </c>
      <c r="H210" s="37">
        <v>223.8</v>
      </c>
      <c r="I210" s="37">
        <v>211.73</v>
      </c>
      <c r="J210" s="37">
        <v>220.63</v>
      </c>
      <c r="K210" s="37">
        <v>230.12</v>
      </c>
      <c r="L210" s="37">
        <v>225.17</v>
      </c>
      <c r="M210" s="37">
        <v>230.11</v>
      </c>
      <c r="N210" s="37">
        <v>240</v>
      </c>
    </row>
    <row r="211" spans="1:14" x14ac:dyDescent="0.2">
      <c r="A211" s="32" t="s">
        <v>3</v>
      </c>
      <c r="B211" s="24" t="s">
        <v>79</v>
      </c>
      <c r="C211" s="45"/>
      <c r="D211" s="37"/>
      <c r="E211" s="42"/>
      <c r="F211" s="37"/>
      <c r="G211" s="37"/>
      <c r="H211" s="37"/>
      <c r="I211" s="37"/>
      <c r="J211" s="37"/>
      <c r="K211" s="37"/>
      <c r="L211" s="37"/>
      <c r="M211" s="37"/>
      <c r="N211" s="37"/>
    </row>
    <row r="212" spans="1:14" x14ac:dyDescent="0.2">
      <c r="A212" s="32" t="s">
        <v>40</v>
      </c>
      <c r="B212" s="24" t="s">
        <v>79</v>
      </c>
      <c r="C212" s="44">
        <v>27.5</v>
      </c>
      <c r="D212" s="37">
        <v>39.9</v>
      </c>
      <c r="E212" s="37">
        <v>25.6</v>
      </c>
      <c r="F212" s="37">
        <v>31.94</v>
      </c>
      <c r="G212" s="37">
        <v>31.94</v>
      </c>
      <c r="H212" s="37">
        <v>33.22</v>
      </c>
      <c r="I212" s="37">
        <v>36.020000000000003</v>
      </c>
      <c r="J212" s="37">
        <v>36.020000000000003</v>
      </c>
      <c r="K212" s="37">
        <v>37.46</v>
      </c>
      <c r="L212" s="37">
        <v>37.04</v>
      </c>
      <c r="M212" s="37">
        <v>37.04</v>
      </c>
      <c r="N212" s="37">
        <v>38.520000000000003</v>
      </c>
    </row>
    <row r="213" spans="1:14" ht="37.5" x14ac:dyDescent="0.2">
      <c r="A213" s="32" t="s">
        <v>4</v>
      </c>
      <c r="B213" s="24" t="s">
        <v>79</v>
      </c>
      <c r="C213" s="44">
        <v>68</v>
      </c>
      <c r="D213" s="37">
        <v>79.7</v>
      </c>
      <c r="E213" s="37">
        <v>76.8</v>
      </c>
      <c r="F213" s="37">
        <v>79.7</v>
      </c>
      <c r="G213" s="37">
        <v>79.7</v>
      </c>
      <c r="H213" s="37">
        <v>82.89</v>
      </c>
      <c r="I213" s="37">
        <v>89</v>
      </c>
      <c r="J213" s="37">
        <v>89</v>
      </c>
      <c r="K213" s="37">
        <v>92.56</v>
      </c>
      <c r="L213" s="37">
        <v>89.1</v>
      </c>
      <c r="M213" s="37">
        <v>89.1</v>
      </c>
      <c r="N213" s="37">
        <v>92.66</v>
      </c>
    </row>
    <row r="214" spans="1:14" x14ac:dyDescent="0.2">
      <c r="A214" s="32" t="s">
        <v>5</v>
      </c>
      <c r="B214" s="24" t="s">
        <v>79</v>
      </c>
      <c r="C214" s="44">
        <v>13.4</v>
      </c>
      <c r="D214" s="37">
        <v>15.8</v>
      </c>
      <c r="E214" s="37">
        <v>16.5</v>
      </c>
      <c r="F214" s="37">
        <v>14.29</v>
      </c>
      <c r="G214" s="37">
        <v>14.29</v>
      </c>
      <c r="H214" s="37">
        <v>14.86</v>
      </c>
      <c r="I214" s="37">
        <v>14.77</v>
      </c>
      <c r="J214" s="37">
        <v>14.77</v>
      </c>
      <c r="K214" s="37">
        <v>15.36</v>
      </c>
      <c r="L214" s="37">
        <v>15.25</v>
      </c>
      <c r="M214" s="37">
        <v>15.25</v>
      </c>
      <c r="N214" s="37">
        <v>15.86</v>
      </c>
    </row>
    <row r="215" spans="1:14" x14ac:dyDescent="0.2">
      <c r="A215" s="32" t="s">
        <v>6</v>
      </c>
      <c r="B215" s="24" t="s">
        <v>79</v>
      </c>
      <c r="C215" s="44"/>
      <c r="D215" s="37"/>
      <c r="E215" s="42"/>
      <c r="F215" s="37"/>
      <c r="G215" s="37"/>
      <c r="H215" s="37"/>
      <c r="I215" s="37"/>
      <c r="J215" s="37"/>
      <c r="K215" s="37"/>
      <c r="L215" s="37"/>
      <c r="M215" s="37"/>
      <c r="N215" s="37"/>
    </row>
    <row r="216" spans="1:14" x14ac:dyDescent="0.2">
      <c r="A216" s="32" t="s">
        <v>7</v>
      </c>
      <c r="B216" s="24" t="s">
        <v>79</v>
      </c>
      <c r="C216" s="44"/>
      <c r="D216" s="37"/>
      <c r="E216" s="42"/>
      <c r="F216" s="37"/>
      <c r="G216" s="37"/>
      <c r="H216" s="37"/>
      <c r="I216" s="37"/>
      <c r="J216" s="37"/>
      <c r="K216" s="37"/>
      <c r="L216" s="37"/>
      <c r="M216" s="37"/>
      <c r="N216" s="37"/>
    </row>
    <row r="217" spans="1:14" x14ac:dyDescent="0.2">
      <c r="A217" s="32" t="s">
        <v>8</v>
      </c>
      <c r="B217" s="24" t="s">
        <v>79</v>
      </c>
      <c r="C217" s="44"/>
      <c r="D217" s="37"/>
      <c r="E217" s="42"/>
      <c r="F217" s="37"/>
      <c r="G217" s="37"/>
      <c r="H217" s="37"/>
      <c r="I217" s="37"/>
      <c r="J217" s="37"/>
      <c r="K217" s="37"/>
      <c r="L217" s="37"/>
      <c r="M217" s="37"/>
      <c r="N217" s="37"/>
    </row>
    <row r="218" spans="1:14" x14ac:dyDescent="0.2">
      <c r="A218" s="32" t="s">
        <v>9</v>
      </c>
      <c r="B218" s="24" t="s">
        <v>79</v>
      </c>
      <c r="C218" s="45">
        <v>54</v>
      </c>
      <c r="D218" s="37">
        <v>53.5</v>
      </c>
      <c r="E218" s="37">
        <v>56.7</v>
      </c>
      <c r="F218" s="37">
        <v>58.62</v>
      </c>
      <c r="G218" s="37">
        <v>58.62</v>
      </c>
      <c r="H218" s="37">
        <v>60.97</v>
      </c>
      <c r="I218" s="37">
        <v>59.65</v>
      </c>
      <c r="J218" s="37">
        <v>59.65</v>
      </c>
      <c r="K218" s="37">
        <v>62.04</v>
      </c>
      <c r="L218" s="37">
        <v>60.69</v>
      </c>
      <c r="M218" s="37">
        <v>60.69</v>
      </c>
      <c r="N218" s="37">
        <v>63.12</v>
      </c>
    </row>
    <row r="219" spans="1:14" x14ac:dyDescent="0.2">
      <c r="A219" s="9" t="s">
        <v>10</v>
      </c>
      <c r="B219" s="8" t="s">
        <v>79</v>
      </c>
      <c r="C219" s="44">
        <v>197.6</v>
      </c>
      <c r="D219" s="37">
        <v>222</v>
      </c>
      <c r="E219" s="37">
        <v>139.6</v>
      </c>
      <c r="F219" s="37">
        <v>122.83</v>
      </c>
      <c r="G219" s="37">
        <v>138.32</v>
      </c>
      <c r="H219" s="37">
        <v>138.32</v>
      </c>
      <c r="I219" s="37">
        <v>123.96</v>
      </c>
      <c r="J219" s="37">
        <v>139.56</v>
      </c>
      <c r="K219" s="37">
        <v>139.56</v>
      </c>
      <c r="L219" s="37">
        <v>120.1</v>
      </c>
      <c r="M219" s="37">
        <v>135.81</v>
      </c>
      <c r="N219" s="37">
        <v>135.81</v>
      </c>
    </row>
    <row r="220" spans="1:14" x14ac:dyDescent="0.2">
      <c r="A220" s="9" t="s">
        <v>160</v>
      </c>
      <c r="B220" s="8" t="s">
        <v>79</v>
      </c>
      <c r="C220" s="57">
        <v>2296.6</v>
      </c>
      <c r="D220" s="37">
        <v>2372.1999999999998</v>
      </c>
      <c r="E220" s="37">
        <v>2341.5</v>
      </c>
      <c r="F220" s="37">
        <v>2324.1999999999998</v>
      </c>
      <c r="G220" s="37">
        <v>2324.1999999999998</v>
      </c>
      <c r="H220" s="37">
        <v>2324.1999999999998</v>
      </c>
      <c r="I220" s="37">
        <v>2280.5</v>
      </c>
      <c r="J220" s="37">
        <v>2280.5</v>
      </c>
      <c r="K220" s="37">
        <v>2280.5</v>
      </c>
      <c r="L220" s="37">
        <v>2260.08</v>
      </c>
      <c r="M220" s="37">
        <v>2260.08</v>
      </c>
      <c r="N220" s="37">
        <v>2260.08</v>
      </c>
    </row>
    <row r="221" spans="1:14" x14ac:dyDescent="0.2">
      <c r="A221" s="9" t="s">
        <v>21</v>
      </c>
      <c r="B221" s="8"/>
      <c r="C221" s="46"/>
      <c r="D221" s="37"/>
      <c r="E221" s="42"/>
      <c r="F221" s="37"/>
      <c r="G221" s="37"/>
      <c r="H221" s="37"/>
      <c r="I221" s="37"/>
      <c r="J221" s="37"/>
      <c r="K221" s="37"/>
      <c r="L221" s="37"/>
      <c r="M221" s="37"/>
      <c r="N221" s="37"/>
    </row>
    <row r="222" spans="1:14" x14ac:dyDescent="0.2">
      <c r="A222" s="9" t="s">
        <v>163</v>
      </c>
      <c r="B222" s="8" t="s">
        <v>79</v>
      </c>
      <c r="C222" s="46">
        <v>160.30000000000001</v>
      </c>
      <c r="D222" s="37">
        <v>217</v>
      </c>
      <c r="E222" s="37">
        <v>216.8</v>
      </c>
      <c r="F222" s="37">
        <v>210.45</v>
      </c>
      <c r="G222" s="37">
        <v>210.45</v>
      </c>
      <c r="H222" s="37">
        <v>210.45</v>
      </c>
      <c r="I222" s="37">
        <v>197.3</v>
      </c>
      <c r="J222" s="37">
        <v>197.3</v>
      </c>
      <c r="K222" s="37">
        <v>197.3</v>
      </c>
      <c r="L222" s="37">
        <v>153.85</v>
      </c>
      <c r="M222" s="37">
        <v>153.85</v>
      </c>
      <c r="N222" s="37">
        <v>153.85</v>
      </c>
    </row>
    <row r="223" spans="1:14" x14ac:dyDescent="0.2">
      <c r="A223" s="9" t="s">
        <v>164</v>
      </c>
      <c r="B223" s="8" t="s">
        <v>79</v>
      </c>
      <c r="C223" s="46">
        <v>1702.6</v>
      </c>
      <c r="D223" s="37">
        <v>1732.6</v>
      </c>
      <c r="E223" s="37">
        <v>1652.5</v>
      </c>
      <c r="F223" s="37">
        <v>1655.13</v>
      </c>
      <c r="G223" s="37">
        <v>1655.13</v>
      </c>
      <c r="H223" s="37">
        <v>1655.13</v>
      </c>
      <c r="I223" s="37">
        <v>1686.91</v>
      </c>
      <c r="J223" s="37">
        <v>1686.91</v>
      </c>
      <c r="K223" s="37">
        <v>1686.91</v>
      </c>
      <c r="L223" s="37">
        <v>1701.76</v>
      </c>
      <c r="M223" s="37">
        <v>1701.76</v>
      </c>
      <c r="N223" s="37">
        <v>1701.76</v>
      </c>
    </row>
    <row r="224" spans="1:14" x14ac:dyDescent="0.2">
      <c r="A224" s="9" t="s">
        <v>161</v>
      </c>
      <c r="B224" s="8" t="s">
        <v>79</v>
      </c>
      <c r="C224" s="46">
        <v>426.6</v>
      </c>
      <c r="D224" s="37">
        <v>406.7</v>
      </c>
      <c r="E224" s="37">
        <v>417.6</v>
      </c>
      <c r="F224" s="37">
        <v>450.53</v>
      </c>
      <c r="G224" s="37">
        <v>450.53</v>
      </c>
      <c r="H224" s="37">
        <v>450.53</v>
      </c>
      <c r="I224" s="37">
        <v>394.31</v>
      </c>
      <c r="J224" s="37">
        <v>394.31</v>
      </c>
      <c r="K224" s="37">
        <v>394.31</v>
      </c>
      <c r="L224" s="37">
        <v>402.5</v>
      </c>
      <c r="M224" s="37">
        <v>402.5</v>
      </c>
      <c r="N224" s="37">
        <v>402.5</v>
      </c>
    </row>
    <row r="225" spans="1:14" x14ac:dyDescent="0.2">
      <c r="A225" s="9" t="s">
        <v>21</v>
      </c>
      <c r="B225" s="30"/>
      <c r="C225" s="46"/>
      <c r="D225" s="37"/>
      <c r="E225" s="42"/>
      <c r="F225" s="37"/>
      <c r="G225" s="37"/>
      <c r="H225" s="37"/>
      <c r="I225" s="37"/>
      <c r="J225" s="37"/>
      <c r="K225" s="37"/>
      <c r="L225" s="37"/>
      <c r="M225" s="37"/>
      <c r="N225" s="37"/>
    </row>
    <row r="226" spans="1:14" ht="37.5" x14ac:dyDescent="0.2">
      <c r="A226" s="9" t="s">
        <v>162</v>
      </c>
      <c r="B226" s="8" t="s">
        <v>79</v>
      </c>
      <c r="C226" s="46">
        <v>391.3</v>
      </c>
      <c r="D226" s="37">
        <v>315</v>
      </c>
      <c r="E226" s="37">
        <v>417.6</v>
      </c>
      <c r="F226" s="37">
        <v>450.53</v>
      </c>
      <c r="G226" s="37">
        <v>450.53</v>
      </c>
      <c r="H226" s="37">
        <v>450.53</v>
      </c>
      <c r="I226" s="37">
        <v>394.31</v>
      </c>
      <c r="J226" s="37">
        <v>394.31</v>
      </c>
      <c r="K226" s="37">
        <v>394.31</v>
      </c>
      <c r="L226" s="37">
        <v>402.5</v>
      </c>
      <c r="M226" s="37">
        <v>402.5</v>
      </c>
      <c r="N226" s="37">
        <v>402.5</v>
      </c>
    </row>
    <row r="227" spans="1:14" ht="56.25" x14ac:dyDescent="0.2">
      <c r="A227" s="10" t="s">
        <v>242</v>
      </c>
      <c r="B227" s="8" t="s">
        <v>79</v>
      </c>
      <c r="C227" s="37">
        <f t="shared" ref="C227" si="15">C229+C230+C231+C232+C233+C235+C236+C238+C239+C241</f>
        <v>2879.5630000000001</v>
      </c>
      <c r="D227" s="37">
        <f>D229+D230+D231+D232+D233+D235+D236+D238+D239+D241</f>
        <v>2973.9369999999999</v>
      </c>
      <c r="E227" s="37">
        <f t="shared" ref="E227:N227" si="16">E229+E230+E231+E232+E233+E235+E236+E238+E239+E241</f>
        <v>2926.2019999999998</v>
      </c>
      <c r="F227" s="37">
        <f t="shared" si="16"/>
        <v>2856.33</v>
      </c>
      <c r="G227" s="37">
        <f>G229+G230+G231+G232+G233+G235+G236+G238+G239+G241</f>
        <v>2942.4100000000003</v>
      </c>
      <c r="H227" s="37">
        <f t="shared" si="16"/>
        <v>2889.39</v>
      </c>
      <c r="I227" s="37">
        <f t="shared" si="16"/>
        <v>2836.39</v>
      </c>
      <c r="J227" s="37">
        <f t="shared" si="16"/>
        <v>2865.8900000000003</v>
      </c>
      <c r="K227" s="37">
        <f t="shared" si="16"/>
        <v>2868.73</v>
      </c>
      <c r="L227" s="37">
        <f t="shared" si="16"/>
        <v>2808.1800000000003</v>
      </c>
      <c r="M227" s="37">
        <f t="shared" si="16"/>
        <v>2823.84</v>
      </c>
      <c r="N227" s="37">
        <f t="shared" si="16"/>
        <v>2857.1800000000003</v>
      </c>
    </row>
    <row r="228" spans="1:14" x14ac:dyDescent="0.2">
      <c r="A228" s="27" t="s">
        <v>0</v>
      </c>
      <c r="B228" s="24"/>
      <c r="C228" s="37"/>
      <c r="D228" s="37"/>
      <c r="E228" s="42"/>
      <c r="F228" s="37"/>
      <c r="G228" s="37"/>
      <c r="H228" s="37"/>
      <c r="I228" s="37"/>
      <c r="J228" s="37"/>
      <c r="K228" s="37"/>
      <c r="L228" s="37"/>
      <c r="M228" s="37"/>
      <c r="N228" s="37"/>
    </row>
    <row r="229" spans="1:14" x14ac:dyDescent="0.2">
      <c r="A229" s="32" t="s">
        <v>165</v>
      </c>
      <c r="B229" s="24" t="s">
        <v>79</v>
      </c>
      <c r="C229" s="37">
        <f>152.978+79.323</f>
        <v>232.30099999999999</v>
      </c>
      <c r="D229" s="37">
        <f>167.219+108.582</f>
        <v>275.80099999999999</v>
      </c>
      <c r="E229" s="37">
        <v>201.2</v>
      </c>
      <c r="F229" s="37">
        <f>219.28-0.02</f>
        <v>219.26</v>
      </c>
      <c r="G229" s="37">
        <f>234.47-0.01-0.02</f>
        <v>234.44</v>
      </c>
      <c r="H229" s="37">
        <v>225.33</v>
      </c>
      <c r="I229" s="37">
        <f>213.6-0.99</f>
        <v>212.60999999999999</v>
      </c>
      <c r="J229" s="37">
        <f>213.46-1.57</f>
        <v>211.89000000000001</v>
      </c>
      <c r="K229" s="37">
        <f>219.54+0.02</f>
        <v>219.56</v>
      </c>
      <c r="L229" s="37">
        <v>205.74</v>
      </c>
      <c r="M229" s="37">
        <f>208.07-1.57</f>
        <v>206.5</v>
      </c>
      <c r="N229" s="37">
        <v>214.71</v>
      </c>
    </row>
    <row r="230" spans="1:14" x14ac:dyDescent="0.2">
      <c r="A230" s="32" t="s">
        <v>166</v>
      </c>
      <c r="B230" s="24" t="s">
        <v>79</v>
      </c>
      <c r="C230" s="58">
        <v>3.165</v>
      </c>
      <c r="D230" s="37">
        <v>3.339</v>
      </c>
      <c r="E230" s="42">
        <v>3.8340000000000001</v>
      </c>
      <c r="F230" s="37"/>
      <c r="G230" s="37"/>
      <c r="H230" s="37"/>
      <c r="I230" s="37"/>
      <c r="J230" s="37"/>
      <c r="K230" s="37"/>
      <c r="L230" s="37"/>
      <c r="M230" s="37"/>
      <c r="N230" s="37"/>
    </row>
    <row r="231" spans="1:14" ht="37.5" x14ac:dyDescent="0.2">
      <c r="A231" s="32" t="s">
        <v>167</v>
      </c>
      <c r="B231" s="24" t="s">
        <v>79</v>
      </c>
      <c r="C231" s="37">
        <f>10.516+10.142</f>
        <v>20.658000000000001</v>
      </c>
      <c r="D231" s="37">
        <f>10.452+12.908</f>
        <v>23.36</v>
      </c>
      <c r="E231" s="37">
        <v>24.5</v>
      </c>
      <c r="F231" s="37">
        <v>21.66</v>
      </c>
      <c r="G231" s="37">
        <v>26.45</v>
      </c>
      <c r="H231" s="37">
        <v>22.27</v>
      </c>
      <c r="I231" s="37">
        <v>21.16</v>
      </c>
      <c r="J231" s="37">
        <v>24.83</v>
      </c>
      <c r="K231" s="37">
        <v>21.75</v>
      </c>
      <c r="L231" s="37">
        <v>20.36</v>
      </c>
      <c r="M231" s="37">
        <v>23.63</v>
      </c>
      <c r="N231" s="37">
        <v>21.27</v>
      </c>
    </row>
    <row r="232" spans="1:14" x14ac:dyDescent="0.2">
      <c r="A232" s="32" t="s">
        <v>168</v>
      </c>
      <c r="B232" s="24" t="s">
        <v>79</v>
      </c>
      <c r="C232" s="37">
        <f>121.055+30.517</f>
        <v>151.572</v>
      </c>
      <c r="D232" s="37">
        <f>139.793+53.862</f>
        <v>193.655</v>
      </c>
      <c r="E232" s="37">
        <f>75.234+93.285-0.2</f>
        <v>168.31900000000002</v>
      </c>
      <c r="F232" s="37">
        <v>128.33000000000001</v>
      </c>
      <c r="G232" s="37">
        <v>134.1</v>
      </c>
      <c r="H232" s="37">
        <v>131.25</v>
      </c>
      <c r="I232" s="37">
        <v>124.11</v>
      </c>
      <c r="J232" s="37">
        <v>120.39</v>
      </c>
      <c r="K232" s="37">
        <v>126.97</v>
      </c>
      <c r="L232" s="37">
        <v>120.28</v>
      </c>
      <c r="M232" s="37">
        <v>120.4</v>
      </c>
      <c r="N232" s="37">
        <v>124.62</v>
      </c>
    </row>
    <row r="233" spans="1:14" x14ac:dyDescent="0.2">
      <c r="A233" s="32" t="s">
        <v>169</v>
      </c>
      <c r="B233" s="24" t="s">
        <v>79</v>
      </c>
      <c r="C233" s="37">
        <f>46.729+90.163</f>
        <v>136.892</v>
      </c>
      <c r="D233" s="37">
        <f>40.398+82.452</f>
        <v>122.85</v>
      </c>
      <c r="E233" s="37">
        <v>201.6</v>
      </c>
      <c r="F233" s="37">
        <v>85.9</v>
      </c>
      <c r="G233" s="37">
        <v>92.02</v>
      </c>
      <c r="H233" s="37">
        <v>88.1</v>
      </c>
      <c r="I233" s="37">
        <v>77.150000000000006</v>
      </c>
      <c r="J233" s="37">
        <v>73.510000000000005</v>
      </c>
      <c r="K233" s="37">
        <v>79.3</v>
      </c>
      <c r="L233" s="37">
        <v>74.290000000000006</v>
      </c>
      <c r="M233" s="37">
        <v>74.760000000000005</v>
      </c>
      <c r="N233" s="37">
        <v>77.540000000000006</v>
      </c>
    </row>
    <row r="234" spans="1:14" x14ac:dyDescent="0.2">
      <c r="A234" s="32" t="s">
        <v>170</v>
      </c>
      <c r="B234" s="24" t="s">
        <v>79</v>
      </c>
      <c r="C234" s="58"/>
      <c r="D234" s="37"/>
      <c r="E234" s="42"/>
      <c r="F234" s="37"/>
      <c r="G234" s="37"/>
      <c r="H234" s="37"/>
      <c r="I234" s="37"/>
      <c r="J234" s="37"/>
      <c r="K234" s="37"/>
      <c r="L234" s="37"/>
      <c r="M234" s="37"/>
      <c r="N234" s="37"/>
    </row>
    <row r="235" spans="1:14" x14ac:dyDescent="0.2">
      <c r="A235" s="32" t="s">
        <v>80</v>
      </c>
      <c r="B235" s="24" t="s">
        <v>79</v>
      </c>
      <c r="C235" s="37">
        <f>689.426+587.21</f>
        <v>1276.636</v>
      </c>
      <c r="D235" s="37">
        <f>691.225+614.511</f>
        <v>1305.7359999999999</v>
      </c>
      <c r="E235" s="37">
        <v>1316.2</v>
      </c>
      <c r="F235" s="37">
        <v>1370.98</v>
      </c>
      <c r="G235" s="37">
        <v>1406.71</v>
      </c>
      <c r="H235" s="37">
        <v>1388.74</v>
      </c>
      <c r="I235" s="37">
        <v>1365.21</v>
      </c>
      <c r="J235" s="37">
        <v>1389.73</v>
      </c>
      <c r="K235" s="37">
        <v>1382.58</v>
      </c>
      <c r="L235" s="37">
        <v>1351.4</v>
      </c>
      <c r="M235" s="37">
        <v>1353.79</v>
      </c>
      <c r="N235" s="37">
        <v>1377.73</v>
      </c>
    </row>
    <row r="236" spans="1:14" x14ac:dyDescent="0.2">
      <c r="A236" s="32" t="s">
        <v>171</v>
      </c>
      <c r="B236" s="24" t="s">
        <v>79</v>
      </c>
      <c r="C236" s="37">
        <f>73.753+36.392</f>
        <v>110.14500000000001</v>
      </c>
      <c r="D236" s="37">
        <f>74.661+39.338</f>
        <v>113.999</v>
      </c>
      <c r="E236" s="37">
        <v>115</v>
      </c>
      <c r="F236" s="37">
        <v>124.44</v>
      </c>
      <c r="G236" s="37">
        <v>134.31</v>
      </c>
      <c r="H236" s="37">
        <v>127.62</v>
      </c>
      <c r="I236" s="37">
        <v>110.36</v>
      </c>
      <c r="J236" s="37">
        <v>112.11</v>
      </c>
      <c r="K236" s="37">
        <v>113.47</v>
      </c>
      <c r="L236" s="37">
        <v>106.22</v>
      </c>
      <c r="M236" s="37">
        <v>106.69</v>
      </c>
      <c r="N236" s="37">
        <v>110.93</v>
      </c>
    </row>
    <row r="237" spans="1:14" x14ac:dyDescent="0.2">
      <c r="A237" s="32" t="s">
        <v>172</v>
      </c>
      <c r="B237" s="24" t="s">
        <v>79</v>
      </c>
      <c r="C237" s="58"/>
      <c r="D237" s="37"/>
      <c r="E237" s="42"/>
      <c r="F237" s="37"/>
      <c r="G237" s="37"/>
      <c r="H237" s="37"/>
      <c r="I237" s="37"/>
      <c r="J237" s="37"/>
      <c r="K237" s="37"/>
      <c r="L237" s="37"/>
      <c r="M237" s="37"/>
      <c r="N237" s="37"/>
    </row>
    <row r="238" spans="1:14" x14ac:dyDescent="0.2">
      <c r="A238" s="32" t="s">
        <v>81</v>
      </c>
      <c r="B238" s="24" t="s">
        <v>79</v>
      </c>
      <c r="C238" s="37">
        <f>525.989+416.727</f>
        <v>942.71600000000001</v>
      </c>
      <c r="D238" s="37">
        <f>528.937+400.461</f>
        <v>929.39800000000002</v>
      </c>
      <c r="E238" s="37">
        <f>228.169+659.687</f>
        <v>887.85599999999999</v>
      </c>
      <c r="F238" s="37">
        <v>891.12</v>
      </c>
      <c r="G238" s="37">
        <v>890.97</v>
      </c>
      <c r="H238" s="37">
        <v>891.14</v>
      </c>
      <c r="I238" s="37">
        <v>914.18</v>
      </c>
      <c r="J238" s="37">
        <v>914</v>
      </c>
      <c r="K238" s="37">
        <v>914.2</v>
      </c>
      <c r="L238" s="37">
        <v>919.68</v>
      </c>
      <c r="M238" s="37">
        <v>919.5</v>
      </c>
      <c r="N238" s="37">
        <v>919.71</v>
      </c>
    </row>
    <row r="239" spans="1:14" x14ac:dyDescent="0.2">
      <c r="A239" s="32" t="s">
        <v>173</v>
      </c>
      <c r="B239" s="24" t="s">
        <v>79</v>
      </c>
      <c r="C239" s="37">
        <f>3.821+1.23</f>
        <v>5.0510000000000002</v>
      </c>
      <c r="D239" s="37">
        <f>3.596+2</f>
        <v>5.5960000000000001</v>
      </c>
      <c r="E239" s="37">
        <v>6.2</v>
      </c>
      <c r="F239" s="37">
        <v>14.64</v>
      </c>
      <c r="G239" s="37">
        <v>23.4</v>
      </c>
      <c r="H239" s="37">
        <v>14.94</v>
      </c>
      <c r="I239" s="37">
        <v>10.61</v>
      </c>
      <c r="J239" s="37">
        <v>17.86</v>
      </c>
      <c r="K239" s="37">
        <v>10.9</v>
      </c>
      <c r="L239" s="37">
        <v>10.210000000000001</v>
      </c>
      <c r="M239" s="37">
        <v>17</v>
      </c>
      <c r="N239" s="37">
        <v>10.67</v>
      </c>
    </row>
    <row r="240" spans="1:14" x14ac:dyDescent="0.2">
      <c r="A240" s="32" t="s">
        <v>174</v>
      </c>
      <c r="B240" s="24" t="s">
        <v>79</v>
      </c>
      <c r="C240" s="58"/>
      <c r="D240" s="37"/>
      <c r="E240" s="42"/>
      <c r="F240" s="37"/>
      <c r="G240" s="37"/>
      <c r="H240" s="37"/>
      <c r="I240" s="37"/>
      <c r="J240" s="37"/>
      <c r="K240" s="37"/>
      <c r="L240" s="37"/>
      <c r="M240" s="37"/>
      <c r="N240" s="37"/>
    </row>
    <row r="241" spans="1:14" ht="37.5" x14ac:dyDescent="0.2">
      <c r="A241" s="32" t="s">
        <v>175</v>
      </c>
      <c r="B241" s="24" t="s">
        <v>79</v>
      </c>
      <c r="C241" s="58">
        <v>0.42699999999999999</v>
      </c>
      <c r="D241" s="37">
        <v>0.20300000000000001</v>
      </c>
      <c r="E241" s="37">
        <v>1.4930000000000001</v>
      </c>
      <c r="F241" s="37">
        <v>0</v>
      </c>
      <c r="G241" s="37">
        <v>0.01</v>
      </c>
      <c r="H241" s="37">
        <v>0</v>
      </c>
      <c r="I241" s="37">
        <v>1</v>
      </c>
      <c r="J241" s="37">
        <v>1.57</v>
      </c>
      <c r="K241" s="37">
        <v>0</v>
      </c>
      <c r="L241" s="37">
        <v>0</v>
      </c>
      <c r="M241" s="37">
        <v>1.57</v>
      </c>
      <c r="N241" s="37">
        <v>0</v>
      </c>
    </row>
    <row r="242" spans="1:14" ht="56.25" x14ac:dyDescent="0.2">
      <c r="A242" s="10" t="s">
        <v>82</v>
      </c>
      <c r="B242" s="8" t="s">
        <v>79</v>
      </c>
      <c r="C242" s="37">
        <f>C205-C227</f>
        <v>36.836999999999989</v>
      </c>
      <c r="D242" s="37">
        <f t="shared" ref="D242:E242" si="17">D205-D227</f>
        <v>96.863000000000284</v>
      </c>
      <c r="E242" s="37">
        <f t="shared" si="17"/>
        <v>28.498000000000047</v>
      </c>
      <c r="F242" s="37">
        <f>F205-F227</f>
        <v>-15</v>
      </c>
      <c r="G242" s="37">
        <v>-101.64</v>
      </c>
      <c r="H242" s="37">
        <f t="shared" ref="H242:N242" si="18">H205-H227</f>
        <v>0</v>
      </c>
      <c r="I242" s="37">
        <f t="shared" si="18"/>
        <v>-10</v>
      </c>
      <c r="J242" s="37">
        <f t="shared" si="18"/>
        <v>-15.000000000000455</v>
      </c>
      <c r="K242" s="37">
        <f t="shared" si="18"/>
        <v>0</v>
      </c>
      <c r="L242" s="37">
        <f t="shared" si="18"/>
        <v>9.9999999999995453</v>
      </c>
      <c r="M242" s="37">
        <f t="shared" si="18"/>
        <v>15</v>
      </c>
      <c r="N242" s="37">
        <f t="shared" si="18"/>
        <v>0</v>
      </c>
    </row>
    <row r="243" spans="1:14" ht="56.25" x14ac:dyDescent="0.2">
      <c r="A243" s="10" t="s">
        <v>176</v>
      </c>
      <c r="B243" s="8" t="s">
        <v>79</v>
      </c>
      <c r="C243" s="54">
        <v>6.6669999999999998</v>
      </c>
      <c r="D243" s="37">
        <v>3.3340000000000001</v>
      </c>
      <c r="E243" s="60">
        <v>3.33</v>
      </c>
      <c r="F243" s="61">
        <v>0</v>
      </c>
      <c r="G243" s="61">
        <v>28.59</v>
      </c>
      <c r="H243" s="61">
        <v>0</v>
      </c>
      <c r="I243" s="61">
        <v>0</v>
      </c>
      <c r="J243" s="61">
        <v>0</v>
      </c>
      <c r="K243" s="61">
        <v>0</v>
      </c>
      <c r="L243" s="61">
        <v>10</v>
      </c>
      <c r="M243" s="61">
        <v>15</v>
      </c>
      <c r="N243" s="61">
        <v>0</v>
      </c>
    </row>
    <row r="244" spans="1:14" ht="37.5" x14ac:dyDescent="0.2">
      <c r="A244" s="3" t="s">
        <v>83</v>
      </c>
      <c r="B244" s="1"/>
      <c r="C244" s="26"/>
      <c r="D244" s="26"/>
      <c r="E244" s="43"/>
      <c r="F244" s="43"/>
      <c r="G244" s="43"/>
      <c r="H244" s="43"/>
      <c r="I244" s="43"/>
      <c r="J244" s="43"/>
      <c r="K244" s="43"/>
      <c r="L244" s="43"/>
      <c r="M244" s="43"/>
      <c r="N244" s="43"/>
    </row>
    <row r="245" spans="1:14" x14ac:dyDescent="0.2">
      <c r="A245" s="3" t="s">
        <v>84</v>
      </c>
      <c r="B245" s="1" t="s">
        <v>79</v>
      </c>
      <c r="C245" s="26"/>
      <c r="D245" s="26"/>
      <c r="E245" s="43"/>
      <c r="F245" s="43"/>
      <c r="G245" s="43"/>
      <c r="H245" s="43"/>
      <c r="I245" s="43"/>
      <c r="J245" s="43"/>
      <c r="K245" s="43"/>
      <c r="L245" s="43"/>
      <c r="M245" s="43"/>
      <c r="N245" s="43"/>
    </row>
    <row r="246" spans="1:14" x14ac:dyDescent="0.2">
      <c r="A246" s="3" t="s">
        <v>21</v>
      </c>
      <c r="B246" s="1"/>
      <c r="C246" s="26"/>
      <c r="D246" s="26"/>
      <c r="E246" s="43"/>
      <c r="F246" s="43"/>
      <c r="G246" s="43"/>
      <c r="H246" s="43"/>
      <c r="I246" s="43"/>
      <c r="J246" s="43"/>
      <c r="K246" s="43"/>
      <c r="L246" s="43"/>
      <c r="M246" s="43"/>
      <c r="N246" s="43"/>
    </row>
    <row r="247" spans="1:14" ht="37.5" x14ac:dyDescent="0.2">
      <c r="A247" s="3" t="s">
        <v>85</v>
      </c>
      <c r="B247" s="1" t="s">
        <v>79</v>
      </c>
      <c r="C247" s="26"/>
      <c r="D247" s="26"/>
      <c r="E247" s="43"/>
      <c r="F247" s="43"/>
      <c r="G247" s="43"/>
      <c r="H247" s="43"/>
      <c r="I247" s="43"/>
      <c r="J247" s="43"/>
      <c r="K247" s="43"/>
      <c r="L247" s="43"/>
      <c r="M247" s="43"/>
      <c r="N247" s="43"/>
    </row>
    <row r="248" spans="1:14" x14ac:dyDescent="0.2">
      <c r="A248" s="3" t="s">
        <v>86</v>
      </c>
      <c r="B248" s="1" t="s">
        <v>79</v>
      </c>
      <c r="C248" s="26"/>
      <c r="D248" s="26"/>
      <c r="E248" s="43"/>
      <c r="F248" s="43"/>
      <c r="G248" s="43"/>
      <c r="H248" s="43"/>
      <c r="I248" s="43"/>
      <c r="J248" s="43"/>
      <c r="K248" s="43"/>
      <c r="L248" s="43"/>
      <c r="M248" s="43"/>
      <c r="N248" s="43"/>
    </row>
    <row r="249" spans="1:14" ht="56.25" x14ac:dyDescent="0.2">
      <c r="A249" s="3" t="s">
        <v>87</v>
      </c>
      <c r="B249" s="1" t="s">
        <v>79</v>
      </c>
      <c r="C249" s="26"/>
      <c r="D249" s="26"/>
      <c r="E249" s="43"/>
      <c r="F249" s="43"/>
      <c r="G249" s="43"/>
      <c r="H249" s="43"/>
      <c r="I249" s="43"/>
      <c r="J249" s="43"/>
      <c r="K249" s="43"/>
      <c r="L249" s="43"/>
      <c r="M249" s="43"/>
      <c r="N249" s="43"/>
    </row>
    <row r="250" spans="1:14" x14ac:dyDescent="0.2">
      <c r="A250" s="3" t="s">
        <v>88</v>
      </c>
      <c r="B250" s="1" t="s">
        <v>79</v>
      </c>
      <c r="C250" s="26"/>
      <c r="D250" s="26"/>
      <c r="E250" s="43"/>
      <c r="F250" s="43"/>
      <c r="G250" s="43"/>
      <c r="H250" s="43"/>
      <c r="I250" s="43"/>
      <c r="J250" s="43"/>
      <c r="K250" s="43"/>
      <c r="L250" s="43"/>
      <c r="M250" s="43"/>
      <c r="N250" s="43"/>
    </row>
    <row r="251" spans="1:14" x14ac:dyDescent="0.2">
      <c r="A251" s="3" t="s">
        <v>89</v>
      </c>
      <c r="B251" s="1" t="s">
        <v>79</v>
      </c>
      <c r="C251" s="26"/>
      <c r="D251" s="26"/>
      <c r="E251" s="43"/>
      <c r="F251" s="43"/>
      <c r="G251" s="43"/>
      <c r="H251" s="43"/>
      <c r="I251" s="43"/>
      <c r="J251" s="43"/>
      <c r="K251" s="43"/>
      <c r="L251" s="43"/>
      <c r="M251" s="43"/>
      <c r="N251" s="43"/>
    </row>
    <row r="252" spans="1:14" x14ac:dyDescent="0.2">
      <c r="A252" s="3" t="s">
        <v>21</v>
      </c>
      <c r="B252" s="1"/>
      <c r="C252" s="26"/>
      <c r="D252" s="26"/>
      <c r="E252" s="43"/>
      <c r="F252" s="43"/>
      <c r="G252" s="43"/>
      <c r="H252" s="43"/>
      <c r="I252" s="43"/>
      <c r="J252" s="43"/>
      <c r="K252" s="43"/>
      <c r="L252" s="43"/>
      <c r="M252" s="43"/>
      <c r="N252" s="43"/>
    </row>
    <row r="253" spans="1:14" x14ac:dyDescent="0.2">
      <c r="A253" s="3" t="s">
        <v>90</v>
      </c>
      <c r="B253" s="1" t="s">
        <v>79</v>
      </c>
      <c r="C253" s="26"/>
      <c r="D253" s="26"/>
      <c r="E253" s="43"/>
      <c r="F253" s="43"/>
      <c r="G253" s="43"/>
      <c r="H253" s="43"/>
      <c r="I253" s="43"/>
      <c r="J253" s="43"/>
      <c r="K253" s="43"/>
      <c r="L253" s="43"/>
      <c r="M253" s="43"/>
      <c r="N253" s="43"/>
    </row>
    <row r="254" spans="1:14" x14ac:dyDescent="0.2">
      <c r="A254" s="3" t="s">
        <v>91</v>
      </c>
      <c r="B254" s="1" t="s">
        <v>79</v>
      </c>
      <c r="C254" s="26"/>
      <c r="D254" s="26"/>
      <c r="E254" s="43"/>
      <c r="F254" s="43"/>
      <c r="G254" s="43"/>
      <c r="H254" s="43"/>
      <c r="I254" s="43"/>
      <c r="J254" s="43"/>
      <c r="K254" s="43"/>
      <c r="L254" s="43"/>
      <c r="M254" s="43"/>
      <c r="N254" s="43"/>
    </row>
    <row r="255" spans="1:14" x14ac:dyDescent="0.2">
      <c r="A255" s="3" t="s">
        <v>92</v>
      </c>
      <c r="B255" s="1" t="s">
        <v>79</v>
      </c>
      <c r="C255" s="26"/>
      <c r="D255" s="26"/>
      <c r="E255" s="43"/>
      <c r="F255" s="43"/>
      <c r="G255" s="43"/>
      <c r="H255" s="43"/>
      <c r="I255" s="43"/>
      <c r="J255" s="43"/>
      <c r="K255" s="43"/>
      <c r="L255" s="43"/>
      <c r="M255" s="43"/>
      <c r="N255" s="43"/>
    </row>
    <row r="256" spans="1:14" ht="56.25" x14ac:dyDescent="0.2">
      <c r="A256" s="4" t="s">
        <v>238</v>
      </c>
      <c r="B256" s="1" t="s">
        <v>184</v>
      </c>
      <c r="C256" s="26"/>
      <c r="D256" s="26"/>
      <c r="E256" s="43"/>
      <c r="F256" s="43"/>
      <c r="G256" s="43"/>
      <c r="H256" s="43"/>
      <c r="I256" s="43"/>
      <c r="J256" s="43"/>
      <c r="K256" s="43"/>
      <c r="L256" s="43"/>
      <c r="M256" s="43"/>
      <c r="N256" s="43"/>
    </row>
    <row r="257" spans="1:14" ht="37.5" x14ac:dyDescent="0.2">
      <c r="A257" s="4" t="s">
        <v>93</v>
      </c>
      <c r="B257" s="1" t="s">
        <v>94</v>
      </c>
      <c r="C257" s="26"/>
      <c r="D257" s="26"/>
      <c r="E257" s="43"/>
      <c r="F257" s="43"/>
      <c r="G257" s="43"/>
      <c r="H257" s="43"/>
      <c r="I257" s="43"/>
      <c r="J257" s="43"/>
      <c r="K257" s="43"/>
      <c r="L257" s="43"/>
      <c r="M257" s="43"/>
      <c r="N257" s="43"/>
    </row>
    <row r="258" spans="1:14" ht="44.25" customHeight="1" x14ac:dyDescent="0.2">
      <c r="A258" s="4" t="s">
        <v>95</v>
      </c>
      <c r="B258" s="1" t="s">
        <v>94</v>
      </c>
      <c r="C258" s="55">
        <v>10585.45</v>
      </c>
      <c r="D258" s="55">
        <v>10875.4</v>
      </c>
      <c r="E258" s="44">
        <v>11346.8</v>
      </c>
      <c r="F258" s="44">
        <v>12004.96</v>
      </c>
      <c r="G258" s="44">
        <v>12004.96</v>
      </c>
      <c r="H258" s="44">
        <v>12004.96</v>
      </c>
      <c r="I258" s="44">
        <v>12377.11</v>
      </c>
      <c r="J258" s="44">
        <v>12377.11</v>
      </c>
      <c r="K258" s="44">
        <v>12377.11</v>
      </c>
      <c r="L258" s="44">
        <v>12896.94</v>
      </c>
      <c r="M258" s="44">
        <v>12896.94</v>
      </c>
      <c r="N258" s="44">
        <v>12896.94</v>
      </c>
    </row>
    <row r="259" spans="1:14" ht="56.25" x14ac:dyDescent="0.2">
      <c r="A259" s="4" t="s">
        <v>96</v>
      </c>
      <c r="B259" s="1" t="s">
        <v>184</v>
      </c>
      <c r="C259" s="55">
        <v>110.7</v>
      </c>
      <c r="D259" s="55">
        <v>102.7</v>
      </c>
      <c r="E259" s="44">
        <f>E258/D258*100</f>
        <v>104.3345532118359</v>
      </c>
      <c r="F259" s="44">
        <f>F258/E258*100</f>
        <v>105.80040187541861</v>
      </c>
      <c r="G259" s="44">
        <f>G258/E258*100</f>
        <v>105.80040187541861</v>
      </c>
      <c r="H259" s="44">
        <f t="shared" ref="H259:N259" si="19">H258/E258*100</f>
        <v>105.80040187541861</v>
      </c>
      <c r="I259" s="44">
        <f t="shared" si="19"/>
        <v>103.09996867961245</v>
      </c>
      <c r="J259" s="44">
        <f t="shared" si="19"/>
        <v>103.09996867961245</v>
      </c>
      <c r="K259" s="44">
        <f t="shared" si="19"/>
        <v>103.09996867961245</v>
      </c>
      <c r="L259" s="44">
        <f t="shared" si="19"/>
        <v>104.19993035530912</v>
      </c>
      <c r="M259" s="44">
        <f t="shared" si="19"/>
        <v>104.19993035530912</v>
      </c>
      <c r="N259" s="44">
        <f t="shared" si="19"/>
        <v>104.19993035530912</v>
      </c>
    </row>
    <row r="260" spans="1:14" ht="37.5" x14ac:dyDescent="0.2">
      <c r="A260" s="4" t="s">
        <v>97</v>
      </c>
      <c r="B260" s="1" t="s">
        <v>98</v>
      </c>
      <c r="C260" s="26"/>
      <c r="D260" s="26"/>
      <c r="E260" s="43"/>
      <c r="F260" s="43"/>
      <c r="G260" s="43"/>
      <c r="H260" s="43"/>
      <c r="I260" s="43"/>
      <c r="J260" s="43"/>
      <c r="K260" s="43"/>
      <c r="L260" s="43"/>
      <c r="M260" s="43"/>
      <c r="N260" s="43"/>
    </row>
    <row r="261" spans="1:14" ht="75" x14ac:dyDescent="0.2">
      <c r="A261" s="4" t="s">
        <v>99</v>
      </c>
      <c r="B261" s="1" t="s">
        <v>100</v>
      </c>
      <c r="C261" s="55">
        <v>19.7</v>
      </c>
      <c r="D261" s="55">
        <v>17.100000000000001</v>
      </c>
      <c r="E261" s="38">
        <v>15.7</v>
      </c>
      <c r="F261" s="37">
        <v>14.3</v>
      </c>
      <c r="G261" s="37">
        <v>14.3</v>
      </c>
      <c r="H261" s="37">
        <v>13.8</v>
      </c>
      <c r="I261" s="37">
        <v>13.8</v>
      </c>
      <c r="J261" s="37">
        <v>13.8</v>
      </c>
      <c r="K261" s="37">
        <v>13.1</v>
      </c>
      <c r="L261" s="37">
        <v>13.1</v>
      </c>
      <c r="M261" s="37">
        <v>13.1</v>
      </c>
      <c r="N261" s="37">
        <v>13.1</v>
      </c>
    </row>
    <row r="262" spans="1:14" x14ac:dyDescent="0.2">
      <c r="A262" s="3" t="s">
        <v>101</v>
      </c>
      <c r="B262" s="1" t="s">
        <v>79</v>
      </c>
      <c r="C262" s="26"/>
      <c r="D262" s="26"/>
      <c r="E262" s="43"/>
      <c r="F262" s="43"/>
      <c r="G262" s="43"/>
      <c r="H262" s="43"/>
      <c r="I262" s="43"/>
      <c r="J262" s="43"/>
      <c r="K262" s="43"/>
      <c r="L262" s="43"/>
      <c r="M262" s="43"/>
      <c r="N262" s="43"/>
    </row>
    <row r="263" spans="1:14" x14ac:dyDescent="0.2">
      <c r="A263" s="3" t="s">
        <v>21</v>
      </c>
      <c r="B263" s="1" t="s">
        <v>102</v>
      </c>
      <c r="C263" s="26"/>
      <c r="D263" s="26"/>
      <c r="E263" s="43"/>
      <c r="F263" s="43"/>
      <c r="G263" s="43"/>
      <c r="H263" s="43"/>
      <c r="I263" s="43"/>
      <c r="J263" s="43"/>
      <c r="K263" s="43"/>
      <c r="L263" s="43"/>
      <c r="M263" s="43"/>
      <c r="N263" s="43"/>
    </row>
    <row r="264" spans="1:14" x14ac:dyDescent="0.2">
      <c r="A264" s="3" t="s">
        <v>103</v>
      </c>
      <c r="B264" s="1" t="s">
        <v>79</v>
      </c>
      <c r="C264" s="26"/>
      <c r="D264" s="26"/>
      <c r="E264" s="43"/>
      <c r="F264" s="43"/>
      <c r="G264" s="43"/>
      <c r="H264" s="43"/>
      <c r="I264" s="43"/>
      <c r="J264" s="43"/>
      <c r="K264" s="43"/>
      <c r="L264" s="43"/>
      <c r="M264" s="43"/>
      <c r="N264" s="43"/>
    </row>
    <row r="265" spans="1:14" x14ac:dyDescent="0.2">
      <c r="A265" s="3" t="s">
        <v>104</v>
      </c>
      <c r="B265" s="1" t="s">
        <v>79</v>
      </c>
      <c r="C265" s="26"/>
      <c r="D265" s="26"/>
      <c r="E265" s="43"/>
      <c r="F265" s="43"/>
      <c r="G265" s="43"/>
      <c r="H265" s="43"/>
      <c r="I265" s="43"/>
      <c r="J265" s="43"/>
      <c r="K265" s="43"/>
      <c r="L265" s="43"/>
      <c r="M265" s="43"/>
      <c r="N265" s="43"/>
    </row>
    <row r="266" spans="1:14" ht="37.5" x14ac:dyDescent="0.2">
      <c r="A266" s="3" t="s">
        <v>105</v>
      </c>
      <c r="B266" s="6" t="s">
        <v>13</v>
      </c>
      <c r="C266" s="26"/>
      <c r="D266" s="26"/>
      <c r="E266" s="43"/>
      <c r="F266" s="43"/>
      <c r="G266" s="43"/>
      <c r="H266" s="43"/>
      <c r="I266" s="43"/>
      <c r="J266" s="43"/>
      <c r="K266" s="43"/>
      <c r="L266" s="43"/>
      <c r="M266" s="43"/>
      <c r="N266" s="43"/>
    </row>
    <row r="267" spans="1:14" x14ac:dyDescent="0.2">
      <c r="A267" s="3" t="s">
        <v>106</v>
      </c>
      <c r="B267" s="1" t="s">
        <v>79</v>
      </c>
      <c r="C267" s="26"/>
      <c r="D267" s="26"/>
      <c r="E267" s="43"/>
      <c r="F267" s="43"/>
      <c r="G267" s="43"/>
      <c r="H267" s="43"/>
      <c r="I267" s="43"/>
      <c r="J267" s="43"/>
      <c r="K267" s="43"/>
      <c r="L267" s="43"/>
      <c r="M267" s="43"/>
      <c r="N267" s="43"/>
    </row>
    <row r="268" spans="1:14" ht="37.5" x14ac:dyDescent="0.2">
      <c r="A268" s="4" t="s">
        <v>107</v>
      </c>
      <c r="B268" s="1" t="s">
        <v>79</v>
      </c>
      <c r="C268" s="26"/>
      <c r="D268" s="26"/>
      <c r="E268" s="43"/>
      <c r="F268" s="43"/>
      <c r="G268" s="43"/>
      <c r="H268" s="43"/>
      <c r="I268" s="43"/>
      <c r="J268" s="43"/>
      <c r="K268" s="43"/>
      <c r="L268" s="43"/>
      <c r="M268" s="43"/>
      <c r="N268" s="43"/>
    </row>
    <row r="269" spans="1:14" x14ac:dyDescent="0.2">
      <c r="A269" s="3" t="s">
        <v>108</v>
      </c>
      <c r="B269" s="1"/>
      <c r="C269" s="26"/>
      <c r="D269" s="26"/>
      <c r="E269" s="43"/>
      <c r="F269" s="43"/>
      <c r="G269" s="43"/>
      <c r="H269" s="43"/>
      <c r="I269" s="43"/>
      <c r="J269" s="43"/>
      <c r="K269" s="43"/>
      <c r="L269" s="43"/>
      <c r="M269" s="43"/>
      <c r="N269" s="43"/>
    </row>
    <row r="270" spans="1:14" ht="56.25" x14ac:dyDescent="0.2">
      <c r="A270" s="4" t="s">
        <v>197</v>
      </c>
      <c r="B270" s="1" t="s">
        <v>37</v>
      </c>
      <c r="C270" s="46" t="s">
        <v>497</v>
      </c>
      <c r="D270" s="46" t="s">
        <v>496</v>
      </c>
      <c r="E270" s="38">
        <v>22</v>
      </c>
      <c r="F270" s="37">
        <v>22</v>
      </c>
      <c r="G270" s="37">
        <v>22.8</v>
      </c>
      <c r="H270" s="37">
        <v>23</v>
      </c>
      <c r="I270" s="37">
        <v>22.2</v>
      </c>
      <c r="J270" s="37">
        <v>22.8</v>
      </c>
      <c r="K270" s="37">
        <v>23.2</v>
      </c>
      <c r="L270" s="37">
        <v>22.8</v>
      </c>
      <c r="M270" s="37">
        <v>23.2</v>
      </c>
      <c r="N270" s="37">
        <v>23.7</v>
      </c>
    </row>
    <row r="271" spans="1:14" ht="56.25" x14ac:dyDescent="0.2">
      <c r="A271" s="4" t="s">
        <v>197</v>
      </c>
      <c r="B271" s="6" t="s">
        <v>184</v>
      </c>
      <c r="C271" s="46" t="s">
        <v>498</v>
      </c>
      <c r="D271" s="46" t="s">
        <v>499</v>
      </c>
      <c r="E271" s="45">
        <f>E270/21.99*100</f>
        <v>100.04547521600729</v>
      </c>
      <c r="F271" s="43">
        <f>F270/E270*100</f>
        <v>100</v>
      </c>
      <c r="G271" s="43">
        <f>G270/E270*100</f>
        <v>103.63636363636364</v>
      </c>
      <c r="H271" s="43">
        <f t="shared" ref="H271:N271" si="20">H270/E270*100</f>
        <v>104.54545454545455</v>
      </c>
      <c r="I271" s="43">
        <f t="shared" si="20"/>
        <v>100.90909090909091</v>
      </c>
      <c r="J271" s="43">
        <f t="shared" si="20"/>
        <v>100</v>
      </c>
      <c r="K271" s="43">
        <f t="shared" si="20"/>
        <v>100.8695652173913</v>
      </c>
      <c r="L271" s="43">
        <f t="shared" si="20"/>
        <v>102.70270270270272</v>
      </c>
      <c r="M271" s="43">
        <f t="shared" si="20"/>
        <v>101.75438596491226</v>
      </c>
      <c r="N271" s="43">
        <f t="shared" si="20"/>
        <v>102.15517241379311</v>
      </c>
    </row>
    <row r="272" spans="1:14" ht="112.5" x14ac:dyDescent="0.2">
      <c r="A272" s="10" t="s">
        <v>211</v>
      </c>
      <c r="B272" s="8" t="s">
        <v>37</v>
      </c>
      <c r="C272" s="46" t="s">
        <v>501</v>
      </c>
      <c r="D272" s="46" t="s">
        <v>500</v>
      </c>
      <c r="E272" s="43">
        <v>13.4</v>
      </c>
      <c r="F272" s="43">
        <v>13.4</v>
      </c>
      <c r="G272" s="43">
        <v>13.4</v>
      </c>
      <c r="H272" s="43">
        <v>13.5</v>
      </c>
      <c r="I272" s="43">
        <v>13.4</v>
      </c>
      <c r="J272" s="43">
        <v>13.5</v>
      </c>
      <c r="K272" s="43">
        <v>13.6</v>
      </c>
      <c r="L272" s="43">
        <v>13.6</v>
      </c>
      <c r="M272" s="43">
        <v>13.6</v>
      </c>
      <c r="N272" s="43">
        <v>13.8</v>
      </c>
    </row>
    <row r="273" spans="1:14" ht="112.5" x14ac:dyDescent="0.2">
      <c r="A273" s="10" t="s">
        <v>211</v>
      </c>
      <c r="B273" s="12" t="s">
        <v>184</v>
      </c>
      <c r="C273" s="46" t="s">
        <v>502</v>
      </c>
      <c r="D273" s="46" t="s">
        <v>503</v>
      </c>
      <c r="E273" s="43">
        <f>E272/11.45*100</f>
        <v>117.03056768558953</v>
      </c>
      <c r="F273" s="43">
        <f>F272/E272*100</f>
        <v>100</v>
      </c>
      <c r="G273" s="43">
        <f>G272/E272*100</f>
        <v>100</v>
      </c>
      <c r="H273" s="43">
        <f t="shared" ref="H273:N273" si="21">H272/E272*100</f>
        <v>100.74626865671641</v>
      </c>
      <c r="I273" s="43">
        <f t="shared" si="21"/>
        <v>100</v>
      </c>
      <c r="J273" s="43">
        <f t="shared" si="21"/>
        <v>100.74626865671641</v>
      </c>
      <c r="K273" s="43">
        <f t="shared" si="21"/>
        <v>100.74074074074073</v>
      </c>
      <c r="L273" s="43">
        <f t="shared" si="21"/>
        <v>101.49253731343283</v>
      </c>
      <c r="M273" s="43">
        <f t="shared" si="21"/>
        <v>100.74074074074073</v>
      </c>
      <c r="N273" s="43">
        <f t="shared" si="21"/>
        <v>101.47058823529413</v>
      </c>
    </row>
    <row r="274" spans="1:14" ht="56.25" x14ac:dyDescent="0.2">
      <c r="A274" s="3" t="s">
        <v>109</v>
      </c>
      <c r="B274" s="1" t="s">
        <v>102</v>
      </c>
      <c r="C274" s="26"/>
      <c r="D274" s="26"/>
      <c r="E274" s="43" t="s">
        <v>102</v>
      </c>
      <c r="F274" s="43"/>
      <c r="G274" s="43"/>
      <c r="H274" s="43"/>
      <c r="I274" s="43"/>
      <c r="J274" s="43"/>
      <c r="K274" s="43"/>
      <c r="L274" s="43"/>
      <c r="M274" s="43"/>
      <c r="N274" s="43"/>
    </row>
    <row r="275" spans="1:14" ht="56.25" x14ac:dyDescent="0.2">
      <c r="A275" s="3" t="s">
        <v>110</v>
      </c>
      <c r="B275" s="1" t="s">
        <v>57</v>
      </c>
      <c r="C275" s="46" t="s">
        <v>464</v>
      </c>
      <c r="D275" s="46" t="s">
        <v>465</v>
      </c>
      <c r="E275" s="43">
        <f>6.2+5.3</f>
        <v>11.5</v>
      </c>
      <c r="F275" s="43">
        <f t="shared" ref="F275:N275" si="22">6.2+5.3</f>
        <v>11.5</v>
      </c>
      <c r="G275" s="43">
        <f t="shared" si="22"/>
        <v>11.5</v>
      </c>
      <c r="H275" s="43">
        <f t="shared" si="22"/>
        <v>11.5</v>
      </c>
      <c r="I275" s="43">
        <f t="shared" si="22"/>
        <v>11.5</v>
      </c>
      <c r="J275" s="43">
        <f t="shared" si="22"/>
        <v>11.5</v>
      </c>
      <c r="K275" s="43">
        <f t="shared" si="22"/>
        <v>11.5</v>
      </c>
      <c r="L275" s="43">
        <f t="shared" si="22"/>
        <v>11.5</v>
      </c>
      <c r="M275" s="43">
        <f t="shared" si="22"/>
        <v>11.5</v>
      </c>
      <c r="N275" s="43">
        <f t="shared" si="22"/>
        <v>11.5</v>
      </c>
    </row>
    <row r="276" spans="1:14" ht="37.5" x14ac:dyDescent="0.2">
      <c r="A276" s="4" t="s">
        <v>111</v>
      </c>
      <c r="B276" s="6" t="s">
        <v>57</v>
      </c>
      <c r="C276" s="46" t="s">
        <v>466</v>
      </c>
      <c r="D276" s="46" t="s">
        <v>467</v>
      </c>
      <c r="E276" s="43">
        <f>0.31+0.27</f>
        <v>0.58000000000000007</v>
      </c>
      <c r="F276" s="43">
        <f t="shared" ref="F276:N276" si="23">0.31+0.27</f>
        <v>0.58000000000000007</v>
      </c>
      <c r="G276" s="43">
        <f t="shared" si="23"/>
        <v>0.58000000000000007</v>
      </c>
      <c r="H276" s="43">
        <f t="shared" si="23"/>
        <v>0.58000000000000007</v>
      </c>
      <c r="I276" s="43">
        <f t="shared" si="23"/>
        <v>0.58000000000000007</v>
      </c>
      <c r="J276" s="43">
        <f t="shared" si="23"/>
        <v>0.58000000000000007</v>
      </c>
      <c r="K276" s="43">
        <f t="shared" si="23"/>
        <v>0.58000000000000007</v>
      </c>
      <c r="L276" s="43">
        <f t="shared" si="23"/>
        <v>0.58000000000000007</v>
      </c>
      <c r="M276" s="43">
        <f t="shared" si="23"/>
        <v>0.58000000000000007</v>
      </c>
      <c r="N276" s="43">
        <f t="shared" si="23"/>
        <v>0.58000000000000007</v>
      </c>
    </row>
    <row r="277" spans="1:14" x14ac:dyDescent="0.2">
      <c r="A277" s="4" t="s">
        <v>112</v>
      </c>
      <c r="B277" s="6" t="s">
        <v>57</v>
      </c>
      <c r="C277" s="1" t="s">
        <v>468</v>
      </c>
      <c r="D277" s="1" t="s">
        <v>469</v>
      </c>
      <c r="E277" s="43">
        <f>1.6+6.8</f>
        <v>8.4</v>
      </c>
      <c r="F277" s="43">
        <f t="shared" ref="F277:N277" si="24">1.6+6.8</f>
        <v>8.4</v>
      </c>
      <c r="G277" s="43">
        <f t="shared" si="24"/>
        <v>8.4</v>
      </c>
      <c r="H277" s="43">
        <f t="shared" si="24"/>
        <v>8.4</v>
      </c>
      <c r="I277" s="43">
        <f t="shared" si="24"/>
        <v>8.4</v>
      </c>
      <c r="J277" s="43">
        <f t="shared" si="24"/>
        <v>8.4</v>
      </c>
      <c r="K277" s="43">
        <f t="shared" si="24"/>
        <v>8.4</v>
      </c>
      <c r="L277" s="43">
        <f t="shared" si="24"/>
        <v>8.4</v>
      </c>
      <c r="M277" s="43">
        <f t="shared" si="24"/>
        <v>8.4</v>
      </c>
      <c r="N277" s="43">
        <f t="shared" si="24"/>
        <v>8.4</v>
      </c>
    </row>
    <row r="278" spans="1:14" ht="37.5" x14ac:dyDescent="0.2">
      <c r="A278" s="4" t="s">
        <v>113</v>
      </c>
      <c r="B278" s="6" t="s">
        <v>57</v>
      </c>
      <c r="C278" s="1" t="s">
        <v>470</v>
      </c>
      <c r="D278" s="1" t="s">
        <v>471</v>
      </c>
      <c r="E278" s="43">
        <f>0.37</f>
        <v>0.37</v>
      </c>
      <c r="F278" s="43">
        <f t="shared" ref="F278:N278" si="25">0.37</f>
        <v>0.37</v>
      </c>
      <c r="G278" s="43">
        <f t="shared" si="25"/>
        <v>0.37</v>
      </c>
      <c r="H278" s="43">
        <f t="shared" si="25"/>
        <v>0.37</v>
      </c>
      <c r="I278" s="43">
        <f t="shared" si="25"/>
        <v>0.37</v>
      </c>
      <c r="J278" s="43">
        <f t="shared" si="25"/>
        <v>0.37</v>
      </c>
      <c r="K278" s="43">
        <f t="shared" si="25"/>
        <v>0.37</v>
      </c>
      <c r="L278" s="43">
        <f t="shared" si="25"/>
        <v>0.37</v>
      </c>
      <c r="M278" s="43">
        <f t="shared" si="25"/>
        <v>0.37</v>
      </c>
      <c r="N278" s="43">
        <f t="shared" si="25"/>
        <v>0.37</v>
      </c>
    </row>
    <row r="279" spans="1:14" x14ac:dyDescent="0.2">
      <c r="A279" s="4" t="s">
        <v>114</v>
      </c>
      <c r="B279" s="6" t="s">
        <v>57</v>
      </c>
      <c r="C279" s="1" t="s">
        <v>472</v>
      </c>
      <c r="D279" s="1" t="s">
        <v>473</v>
      </c>
      <c r="E279" s="43">
        <v>55.24</v>
      </c>
      <c r="F279" s="43">
        <v>55.24</v>
      </c>
      <c r="G279" s="43">
        <v>55.24</v>
      </c>
      <c r="H279" s="43">
        <v>55.24</v>
      </c>
      <c r="I279" s="43">
        <v>55.24</v>
      </c>
      <c r="J279" s="43">
        <v>55.24</v>
      </c>
      <c r="K279" s="43">
        <v>55.24</v>
      </c>
      <c r="L279" s="43">
        <v>55.24</v>
      </c>
      <c r="M279" s="43">
        <v>55.24</v>
      </c>
      <c r="N279" s="43">
        <v>55.24</v>
      </c>
    </row>
    <row r="280" spans="1:14" x14ac:dyDescent="0.2">
      <c r="A280" s="3" t="s">
        <v>115</v>
      </c>
      <c r="B280" s="6" t="s">
        <v>46</v>
      </c>
      <c r="C280" s="1">
        <v>0.94</v>
      </c>
      <c r="D280" s="1">
        <v>0.91</v>
      </c>
      <c r="E280" s="45">
        <v>0.9</v>
      </c>
      <c r="F280" s="45">
        <v>1.0900000000000001</v>
      </c>
      <c r="G280" s="45">
        <v>0.89</v>
      </c>
      <c r="H280" s="45">
        <v>0.86</v>
      </c>
      <c r="I280" s="45">
        <v>1.07</v>
      </c>
      <c r="J280" s="45">
        <v>0.9</v>
      </c>
      <c r="K280" s="45">
        <v>0.84</v>
      </c>
      <c r="L280" s="45">
        <v>1.03</v>
      </c>
      <c r="M280" s="45">
        <v>0.88</v>
      </c>
      <c r="N280" s="45">
        <v>0.84</v>
      </c>
    </row>
    <row r="281" spans="1:14" ht="37.5" x14ac:dyDescent="0.2">
      <c r="A281" s="3" t="s">
        <v>116</v>
      </c>
      <c r="B281" s="6" t="s">
        <v>46</v>
      </c>
      <c r="C281" s="1">
        <v>0.94</v>
      </c>
      <c r="D281" s="1">
        <v>0.91</v>
      </c>
      <c r="E281" s="45">
        <v>0.92</v>
      </c>
      <c r="F281" s="45">
        <v>0.92</v>
      </c>
      <c r="G281" s="45">
        <v>0.92</v>
      </c>
      <c r="H281" s="45">
        <v>0.92</v>
      </c>
      <c r="I281" s="45">
        <v>0.92</v>
      </c>
      <c r="J281" s="45">
        <v>0.92</v>
      </c>
      <c r="K281" s="45">
        <v>0.92</v>
      </c>
      <c r="L281" s="45">
        <v>0.92</v>
      </c>
      <c r="M281" s="45">
        <v>0.92</v>
      </c>
      <c r="N281" s="45">
        <v>0.92</v>
      </c>
    </row>
    <row r="282" spans="1:14" ht="37.5" x14ac:dyDescent="0.2">
      <c r="A282" s="3" t="s">
        <v>117</v>
      </c>
      <c r="B282" s="1" t="s">
        <v>57</v>
      </c>
      <c r="C282" s="1">
        <v>1.49</v>
      </c>
      <c r="D282" s="1">
        <v>1.49</v>
      </c>
      <c r="E282" s="38">
        <v>1.49</v>
      </c>
      <c r="F282" s="38">
        <v>1.49</v>
      </c>
      <c r="G282" s="38">
        <v>1.49</v>
      </c>
      <c r="H282" s="38">
        <v>1.49</v>
      </c>
      <c r="I282" s="38">
        <v>1.49</v>
      </c>
      <c r="J282" s="38">
        <v>1.49</v>
      </c>
      <c r="K282" s="38">
        <v>1.49</v>
      </c>
      <c r="L282" s="38">
        <v>1.49</v>
      </c>
      <c r="M282" s="38">
        <v>1.49</v>
      </c>
      <c r="N282" s="38">
        <v>1.49</v>
      </c>
    </row>
    <row r="283" spans="1:14" ht="75" x14ac:dyDescent="0.2">
      <c r="A283" s="3" t="s">
        <v>118</v>
      </c>
      <c r="B283" s="1" t="s">
        <v>57</v>
      </c>
      <c r="C283" s="25">
        <v>0.82599999999999996</v>
      </c>
      <c r="D283" s="25">
        <v>0.83899999999999997</v>
      </c>
      <c r="E283" s="38">
        <v>0.83</v>
      </c>
      <c r="F283" s="38">
        <v>1</v>
      </c>
      <c r="G283" s="38">
        <v>0.82</v>
      </c>
      <c r="H283" s="38">
        <v>0.79</v>
      </c>
      <c r="I283" s="38">
        <v>0.98</v>
      </c>
      <c r="J283" s="38">
        <v>0.83</v>
      </c>
      <c r="K283" s="38">
        <v>0.77</v>
      </c>
      <c r="L283" s="38">
        <v>0.95</v>
      </c>
      <c r="M283" s="38">
        <v>0.81</v>
      </c>
      <c r="N283" s="38">
        <v>0.77</v>
      </c>
    </row>
    <row r="284" spans="1:14" ht="93.75" x14ac:dyDescent="0.2">
      <c r="A284" s="4" t="s">
        <v>119</v>
      </c>
      <c r="B284" s="6" t="s">
        <v>120</v>
      </c>
      <c r="C284" s="25">
        <v>3</v>
      </c>
      <c r="D284" s="25">
        <v>4</v>
      </c>
      <c r="E284" s="43">
        <v>3</v>
      </c>
      <c r="F284" s="43">
        <v>5</v>
      </c>
      <c r="G284" s="43">
        <v>4</v>
      </c>
      <c r="H284" s="43">
        <v>3</v>
      </c>
      <c r="I284" s="43">
        <v>4</v>
      </c>
      <c r="J284" s="43">
        <v>3</v>
      </c>
      <c r="K284" s="43">
        <v>2</v>
      </c>
      <c r="L284" s="43">
        <v>5</v>
      </c>
      <c r="M284" s="43">
        <v>3</v>
      </c>
      <c r="N284" s="43">
        <v>2</v>
      </c>
    </row>
    <row r="285" spans="1:14" ht="56.25" x14ac:dyDescent="0.2">
      <c r="A285" s="4" t="s">
        <v>159</v>
      </c>
      <c r="B285" s="5" t="s">
        <v>57</v>
      </c>
      <c r="C285" s="1" t="s">
        <v>474</v>
      </c>
      <c r="D285" s="1" t="s">
        <v>475</v>
      </c>
      <c r="E285" s="45">
        <v>17.100000000000001</v>
      </c>
      <c r="F285" s="43">
        <v>17.100000000000001</v>
      </c>
      <c r="G285" s="43">
        <v>17.100000000000001</v>
      </c>
      <c r="H285" s="43">
        <v>17.2</v>
      </c>
      <c r="I285" s="43">
        <v>17.2</v>
      </c>
      <c r="J285" s="43">
        <v>17.2</v>
      </c>
      <c r="K285" s="43">
        <v>17.3</v>
      </c>
      <c r="L285" s="43">
        <v>17.3</v>
      </c>
      <c r="M285" s="43">
        <v>17.3</v>
      </c>
      <c r="N285" s="43">
        <v>17.399999999999999</v>
      </c>
    </row>
    <row r="286" spans="1:14" ht="37.5" x14ac:dyDescent="0.2">
      <c r="A286" s="3" t="s">
        <v>121</v>
      </c>
      <c r="B286" s="1" t="s">
        <v>17</v>
      </c>
      <c r="C286" s="1" t="s">
        <v>476</v>
      </c>
      <c r="D286" s="1" t="s">
        <v>477</v>
      </c>
      <c r="E286" s="38">
        <v>4643.6000000000004</v>
      </c>
      <c r="F286" s="37">
        <v>4644</v>
      </c>
      <c r="G286" s="37">
        <v>4644</v>
      </c>
      <c r="H286" s="37">
        <v>4685</v>
      </c>
      <c r="I286" s="37">
        <v>4685</v>
      </c>
      <c r="J286" s="37">
        <v>4690</v>
      </c>
      <c r="K286" s="37">
        <v>4720</v>
      </c>
      <c r="L286" s="37">
        <v>4720</v>
      </c>
      <c r="M286" s="37">
        <v>4729</v>
      </c>
      <c r="N286" s="37">
        <v>4760</v>
      </c>
    </row>
    <row r="287" spans="1:14" x14ac:dyDescent="0.2">
      <c r="A287" s="3" t="s">
        <v>122</v>
      </c>
      <c r="B287" s="1" t="s">
        <v>17</v>
      </c>
      <c r="C287" s="1" t="s">
        <v>478</v>
      </c>
      <c r="D287" s="1"/>
      <c r="E287" s="45"/>
      <c r="F287" s="45"/>
      <c r="G287" s="45"/>
      <c r="H287" s="45"/>
      <c r="I287" s="45"/>
      <c r="J287" s="45"/>
      <c r="K287" s="45"/>
      <c r="L287" s="45"/>
      <c r="M287" s="45"/>
      <c r="N287" s="45"/>
    </row>
    <row r="288" spans="1:14" ht="123.75" customHeight="1" x14ac:dyDescent="0.2">
      <c r="A288" s="4" t="s">
        <v>123</v>
      </c>
      <c r="B288" s="1" t="s">
        <v>124</v>
      </c>
      <c r="C288" s="1" t="s">
        <v>478</v>
      </c>
      <c r="D288" s="1"/>
      <c r="E288" s="45"/>
      <c r="F288" s="43"/>
      <c r="G288" s="43"/>
      <c r="H288" s="43"/>
      <c r="I288" s="43"/>
      <c r="J288" s="43"/>
      <c r="K288" s="43"/>
      <c r="L288" s="43"/>
      <c r="M288" s="43"/>
      <c r="N288" s="43"/>
    </row>
    <row r="289" spans="1:14" ht="56.25" x14ac:dyDescent="0.2">
      <c r="A289" s="4" t="s">
        <v>125</v>
      </c>
      <c r="B289" s="6" t="s">
        <v>46</v>
      </c>
      <c r="C289" s="1" t="s">
        <v>494</v>
      </c>
      <c r="D289" s="1" t="s">
        <v>495</v>
      </c>
      <c r="E289" s="45">
        <v>84.2</v>
      </c>
      <c r="F289" s="45">
        <v>84.2</v>
      </c>
      <c r="G289" s="45">
        <v>84.2</v>
      </c>
      <c r="H289" s="45">
        <v>84.4</v>
      </c>
      <c r="I289" s="45">
        <v>84.2</v>
      </c>
      <c r="J289" s="45">
        <v>84.4</v>
      </c>
      <c r="K289" s="45">
        <v>84.6</v>
      </c>
      <c r="L289" s="45">
        <v>84.4</v>
      </c>
      <c r="M289" s="45">
        <v>84.6</v>
      </c>
      <c r="N289" s="45">
        <v>84.7</v>
      </c>
    </row>
    <row r="290" spans="1:14" x14ac:dyDescent="0.2">
      <c r="A290" s="4" t="s">
        <v>126</v>
      </c>
      <c r="B290" s="1"/>
      <c r="C290" s="1"/>
      <c r="D290" s="1"/>
      <c r="E290" s="45"/>
      <c r="F290" s="43"/>
      <c r="G290" s="43"/>
      <c r="H290" s="43"/>
      <c r="I290" s="43"/>
      <c r="J290" s="43"/>
      <c r="K290" s="43"/>
      <c r="L290" s="43"/>
      <c r="M290" s="43"/>
      <c r="N290" s="43"/>
    </row>
    <row r="291" spans="1:14" ht="37.5" x14ac:dyDescent="0.2">
      <c r="A291" s="4" t="s">
        <v>127</v>
      </c>
      <c r="B291" s="1" t="s">
        <v>120</v>
      </c>
      <c r="C291" s="1" t="s">
        <v>513</v>
      </c>
      <c r="D291" s="1" t="s">
        <v>514</v>
      </c>
      <c r="E291" s="45">
        <v>7356</v>
      </c>
      <c r="F291" s="45">
        <v>7376</v>
      </c>
      <c r="G291" s="45">
        <v>7376</v>
      </c>
      <c r="H291" s="45">
        <v>7376</v>
      </c>
      <c r="I291" s="45">
        <v>7376</v>
      </c>
      <c r="J291" s="45">
        <v>7376</v>
      </c>
      <c r="K291" s="45">
        <v>7376</v>
      </c>
      <c r="L291" s="45">
        <v>7376</v>
      </c>
      <c r="M291" s="45">
        <v>7376</v>
      </c>
      <c r="N291" s="45">
        <v>7376</v>
      </c>
    </row>
    <row r="292" spans="1:14" ht="93.75" x14ac:dyDescent="0.2">
      <c r="A292" s="4" t="s">
        <v>128</v>
      </c>
      <c r="B292" s="5" t="s">
        <v>57</v>
      </c>
      <c r="C292" s="1" t="s">
        <v>483</v>
      </c>
      <c r="D292" s="1" t="s">
        <v>484</v>
      </c>
      <c r="E292" s="45">
        <v>16.2</v>
      </c>
      <c r="F292" s="45">
        <v>16.2</v>
      </c>
      <c r="G292" s="45">
        <v>16.2</v>
      </c>
      <c r="H292" s="45">
        <v>16.3</v>
      </c>
      <c r="I292" s="45">
        <v>16.2</v>
      </c>
      <c r="J292" s="45">
        <v>16.3</v>
      </c>
      <c r="K292" s="45">
        <v>16.399999999999999</v>
      </c>
      <c r="L292" s="45">
        <v>16.3</v>
      </c>
      <c r="M292" s="45">
        <v>16.399999999999999</v>
      </c>
      <c r="N292" s="45">
        <v>16.399999999999999</v>
      </c>
    </row>
    <row r="293" spans="1:14" ht="29.25" customHeight="1" x14ac:dyDescent="0.2">
      <c r="A293" s="4" t="s">
        <v>129</v>
      </c>
      <c r="B293" s="1" t="s">
        <v>57</v>
      </c>
      <c r="C293" s="1" t="s">
        <v>483</v>
      </c>
      <c r="D293" s="1" t="s">
        <v>484</v>
      </c>
      <c r="E293" s="45">
        <v>16.2</v>
      </c>
      <c r="F293" s="45">
        <f>7.03+9.2</f>
        <v>16.23</v>
      </c>
      <c r="G293" s="45">
        <v>16.2</v>
      </c>
      <c r="H293" s="45">
        <v>16.3</v>
      </c>
      <c r="I293" s="45">
        <v>16.2</v>
      </c>
      <c r="J293" s="45">
        <v>16.3</v>
      </c>
      <c r="K293" s="45">
        <v>16.399999999999999</v>
      </c>
      <c r="L293" s="45">
        <v>16.3</v>
      </c>
      <c r="M293" s="45">
        <v>16.399999999999999</v>
      </c>
      <c r="N293" s="45">
        <v>16.399999999999999</v>
      </c>
    </row>
    <row r="294" spans="1:14" ht="31.5" customHeight="1" x14ac:dyDescent="0.2">
      <c r="A294" s="3" t="s">
        <v>130</v>
      </c>
      <c r="B294" s="5" t="s">
        <v>57</v>
      </c>
      <c r="C294" s="25"/>
      <c r="D294" s="25"/>
      <c r="E294" s="45"/>
      <c r="F294" s="45"/>
      <c r="G294" s="45"/>
      <c r="H294" s="45"/>
      <c r="I294" s="45"/>
      <c r="J294" s="45"/>
      <c r="K294" s="45"/>
      <c r="L294" s="45"/>
      <c r="M294" s="45"/>
      <c r="N294" s="45"/>
    </row>
    <row r="295" spans="1:14" ht="72" customHeight="1" x14ac:dyDescent="0.2">
      <c r="A295" s="4" t="s">
        <v>131</v>
      </c>
      <c r="B295" s="5" t="s">
        <v>57</v>
      </c>
      <c r="C295" s="1" t="s">
        <v>485</v>
      </c>
      <c r="D295" s="1" t="s">
        <v>346</v>
      </c>
      <c r="E295" s="45">
        <v>0</v>
      </c>
      <c r="F295" s="45">
        <v>0</v>
      </c>
      <c r="G295" s="45">
        <v>0</v>
      </c>
      <c r="H295" s="45">
        <v>0</v>
      </c>
      <c r="I295" s="45">
        <v>0</v>
      </c>
      <c r="J295" s="45">
        <v>0</v>
      </c>
      <c r="K295" s="45">
        <v>0</v>
      </c>
      <c r="L295" s="45">
        <v>0</v>
      </c>
      <c r="M295" s="45">
        <v>0</v>
      </c>
      <c r="N295" s="45">
        <v>0</v>
      </c>
    </row>
    <row r="296" spans="1:14" ht="92.25" customHeight="1" x14ac:dyDescent="0.2">
      <c r="A296" s="4" t="s">
        <v>132</v>
      </c>
      <c r="B296" s="5" t="s">
        <v>57</v>
      </c>
      <c r="C296" s="1" t="s">
        <v>486</v>
      </c>
      <c r="D296" s="1" t="s">
        <v>506</v>
      </c>
      <c r="E296" s="45">
        <v>5.5</v>
      </c>
      <c r="F296" s="45">
        <v>5.4</v>
      </c>
      <c r="G296" s="45">
        <v>5.4</v>
      </c>
      <c r="H296" s="45">
        <v>5.4</v>
      </c>
      <c r="I296" s="45">
        <v>5.3</v>
      </c>
      <c r="J296" s="45">
        <v>5.3</v>
      </c>
      <c r="K296" s="45">
        <v>5.4</v>
      </c>
      <c r="L296" s="45">
        <v>5.3</v>
      </c>
      <c r="M296" s="45">
        <v>5.3</v>
      </c>
      <c r="N296" s="45">
        <v>5.4</v>
      </c>
    </row>
    <row r="297" spans="1:14" ht="56.25" x14ac:dyDescent="0.2">
      <c r="A297" s="4" t="s">
        <v>133</v>
      </c>
      <c r="B297" s="5" t="s">
        <v>57</v>
      </c>
      <c r="C297" s="1" t="s">
        <v>486</v>
      </c>
      <c r="D297" s="1" t="s">
        <v>506</v>
      </c>
      <c r="E297" s="45">
        <v>5.5</v>
      </c>
      <c r="F297" s="45">
        <v>5.4</v>
      </c>
      <c r="G297" s="45">
        <v>5.4</v>
      </c>
      <c r="H297" s="45">
        <v>5.4</v>
      </c>
      <c r="I297" s="45">
        <v>5.3</v>
      </c>
      <c r="J297" s="45">
        <v>5.3</v>
      </c>
      <c r="K297" s="45">
        <v>5.4</v>
      </c>
      <c r="L297" s="45">
        <v>5.3</v>
      </c>
      <c r="M297" s="45">
        <v>5.3</v>
      </c>
      <c r="N297" s="45">
        <v>5.4</v>
      </c>
    </row>
    <row r="298" spans="1:14" ht="75" x14ac:dyDescent="0.2">
      <c r="A298" s="4" t="s">
        <v>134</v>
      </c>
      <c r="B298" s="5" t="s">
        <v>57</v>
      </c>
      <c r="C298" s="1" t="s">
        <v>487</v>
      </c>
      <c r="D298" s="1" t="s">
        <v>507</v>
      </c>
      <c r="E298" s="45">
        <v>0.28000000000000003</v>
      </c>
      <c r="F298" s="45">
        <v>0.5</v>
      </c>
      <c r="G298" s="45">
        <v>0.5</v>
      </c>
      <c r="H298" s="45">
        <v>0.5</v>
      </c>
      <c r="I298" s="45">
        <v>0.55000000000000004</v>
      </c>
      <c r="J298" s="45">
        <v>0.55000000000000004</v>
      </c>
      <c r="K298" s="45">
        <v>0.55000000000000004</v>
      </c>
      <c r="L298" s="45">
        <v>0.6</v>
      </c>
      <c r="M298" s="45">
        <v>0.6</v>
      </c>
      <c r="N298" s="45">
        <v>0.6</v>
      </c>
    </row>
    <row r="299" spans="1:14" ht="56.25" x14ac:dyDescent="0.2">
      <c r="A299" s="4" t="s">
        <v>133</v>
      </c>
      <c r="B299" s="5" t="s">
        <v>57</v>
      </c>
      <c r="C299" s="1" t="s">
        <v>487</v>
      </c>
      <c r="D299" s="1" t="s">
        <v>507</v>
      </c>
      <c r="E299" s="45">
        <v>0.28000000000000003</v>
      </c>
      <c r="F299" s="45">
        <v>0.5</v>
      </c>
      <c r="G299" s="45">
        <v>0.5</v>
      </c>
      <c r="H299" s="45">
        <v>0.5</v>
      </c>
      <c r="I299" s="45">
        <v>0.55000000000000004</v>
      </c>
      <c r="J299" s="45">
        <v>0.55000000000000004</v>
      </c>
      <c r="K299" s="45">
        <v>0.55000000000000004</v>
      </c>
      <c r="L299" s="45">
        <v>0.6</v>
      </c>
      <c r="M299" s="45">
        <v>0.6</v>
      </c>
      <c r="N299" s="45">
        <v>0.6</v>
      </c>
    </row>
    <row r="300" spans="1:14" x14ac:dyDescent="0.2">
      <c r="A300" s="3" t="s">
        <v>135</v>
      </c>
      <c r="B300" s="1" t="s">
        <v>102</v>
      </c>
      <c r="C300" s="1"/>
      <c r="D300" s="1"/>
      <c r="E300" s="45"/>
      <c r="F300" s="45"/>
      <c r="G300" s="45"/>
      <c r="H300" s="45"/>
      <c r="I300" s="45"/>
      <c r="J300" s="45"/>
      <c r="K300" s="45"/>
      <c r="L300" s="45"/>
      <c r="M300" s="45"/>
      <c r="N300" s="45"/>
    </row>
    <row r="301" spans="1:14" ht="56.25" x14ac:dyDescent="0.2">
      <c r="A301" s="4" t="s">
        <v>136</v>
      </c>
      <c r="B301" s="5" t="s">
        <v>57</v>
      </c>
      <c r="C301" s="1" t="s">
        <v>488</v>
      </c>
      <c r="D301" s="1" t="s">
        <v>505</v>
      </c>
      <c r="E301" s="45">
        <v>1.3</v>
      </c>
      <c r="F301" s="45">
        <v>1.5</v>
      </c>
      <c r="G301" s="45">
        <v>1.5</v>
      </c>
      <c r="H301" s="45">
        <v>1.5</v>
      </c>
      <c r="I301" s="45">
        <v>1.5</v>
      </c>
      <c r="J301" s="45">
        <v>1.5</v>
      </c>
      <c r="K301" s="45">
        <v>1.5</v>
      </c>
      <c r="L301" s="45">
        <v>1.5</v>
      </c>
      <c r="M301" s="45">
        <v>1.5</v>
      </c>
      <c r="N301" s="45">
        <v>1.5</v>
      </c>
    </row>
    <row r="302" spans="1:14" ht="56.25" x14ac:dyDescent="0.2">
      <c r="A302" s="4" t="s">
        <v>137</v>
      </c>
      <c r="B302" s="5" t="s">
        <v>57</v>
      </c>
      <c r="C302" s="1" t="s">
        <v>489</v>
      </c>
      <c r="D302" s="1" t="s">
        <v>504</v>
      </c>
      <c r="E302" s="45">
        <v>7.8E-2</v>
      </c>
      <c r="F302" s="45">
        <v>0.08</v>
      </c>
      <c r="G302" s="45">
        <v>0.08</v>
      </c>
      <c r="H302" s="45">
        <v>0.08</v>
      </c>
      <c r="I302" s="45">
        <v>0.04</v>
      </c>
      <c r="J302" s="45">
        <v>0.04</v>
      </c>
      <c r="K302" s="45">
        <v>0.04</v>
      </c>
      <c r="L302" s="45">
        <v>0.08</v>
      </c>
      <c r="M302" s="45">
        <v>0.08</v>
      </c>
      <c r="N302" s="45">
        <v>0.08</v>
      </c>
    </row>
    <row r="303" spans="1:14" x14ac:dyDescent="0.2">
      <c r="A303" s="3" t="s">
        <v>138</v>
      </c>
      <c r="B303" s="1"/>
      <c r="C303" s="25"/>
      <c r="D303" s="25"/>
      <c r="E303" s="45"/>
      <c r="F303" s="43"/>
      <c r="G303" s="43"/>
      <c r="H303" s="43"/>
      <c r="I303" s="43"/>
      <c r="J303" s="43"/>
      <c r="K303" s="43"/>
      <c r="L303" s="43"/>
      <c r="M303" s="43"/>
      <c r="N303" s="43"/>
    </row>
    <row r="304" spans="1:14" ht="43.5" customHeight="1" x14ac:dyDescent="0.2">
      <c r="A304" s="3" t="s">
        <v>139</v>
      </c>
      <c r="B304" s="1"/>
      <c r="C304" s="25"/>
      <c r="D304" s="25"/>
      <c r="E304" s="45"/>
      <c r="F304" s="43"/>
      <c r="G304" s="43"/>
      <c r="H304" s="43"/>
      <c r="I304" s="43"/>
      <c r="J304" s="43"/>
      <c r="K304" s="43"/>
      <c r="L304" s="43"/>
      <c r="M304" s="43"/>
      <c r="N304" s="43"/>
    </row>
    <row r="305" spans="1:14" ht="53.25" customHeight="1" x14ac:dyDescent="0.2">
      <c r="A305" s="3" t="s">
        <v>140</v>
      </c>
      <c r="B305" s="1" t="s">
        <v>141</v>
      </c>
      <c r="C305" s="1">
        <v>76.3</v>
      </c>
      <c r="D305" s="1">
        <v>76.5</v>
      </c>
      <c r="E305" s="45">
        <v>76.8</v>
      </c>
      <c r="F305" s="45">
        <v>76.8</v>
      </c>
      <c r="G305" s="45">
        <v>76.8</v>
      </c>
      <c r="H305" s="45">
        <v>76.8</v>
      </c>
      <c r="I305" s="45">
        <v>76.8</v>
      </c>
      <c r="J305" s="45">
        <v>76.8</v>
      </c>
      <c r="K305" s="45">
        <v>76.8</v>
      </c>
      <c r="L305" s="45">
        <v>76.8</v>
      </c>
      <c r="M305" s="45">
        <v>76.900000000000006</v>
      </c>
      <c r="N305" s="45">
        <v>76.900000000000006</v>
      </c>
    </row>
    <row r="306" spans="1:14" ht="79.5" customHeight="1" x14ac:dyDescent="0.2">
      <c r="A306" s="3" t="s">
        <v>142</v>
      </c>
      <c r="B306" s="1" t="s">
        <v>143</v>
      </c>
      <c r="C306" s="1" t="s">
        <v>479</v>
      </c>
      <c r="D306" s="1" t="s">
        <v>480</v>
      </c>
      <c r="E306" s="45">
        <v>26.9</v>
      </c>
      <c r="F306" s="45">
        <v>26.9</v>
      </c>
      <c r="G306" s="45">
        <v>26.9</v>
      </c>
      <c r="H306" s="45">
        <v>26.9</v>
      </c>
      <c r="I306" s="45">
        <v>26.9</v>
      </c>
      <c r="J306" s="45">
        <v>26.9</v>
      </c>
      <c r="K306" s="45">
        <v>26.9</v>
      </c>
      <c r="L306" s="45">
        <v>26.9</v>
      </c>
      <c r="M306" s="45">
        <v>26.9</v>
      </c>
      <c r="N306" s="45">
        <v>26.9</v>
      </c>
    </row>
    <row r="307" spans="1:14" ht="60" customHeight="1" x14ac:dyDescent="0.2">
      <c r="A307" s="3" t="s">
        <v>144</v>
      </c>
      <c r="B307" s="1" t="s">
        <v>143</v>
      </c>
      <c r="C307" s="1" t="s">
        <v>481</v>
      </c>
      <c r="D307" s="1" t="s">
        <v>482</v>
      </c>
      <c r="E307" s="45">
        <v>26.3</v>
      </c>
      <c r="F307" s="45">
        <v>26.3</v>
      </c>
      <c r="G307" s="45">
        <v>26.3</v>
      </c>
      <c r="H307" s="45">
        <v>26.3</v>
      </c>
      <c r="I307" s="45">
        <v>26.3</v>
      </c>
      <c r="J307" s="45">
        <v>26.3</v>
      </c>
      <c r="K307" s="45">
        <v>26.3</v>
      </c>
      <c r="L307" s="45">
        <v>26.3</v>
      </c>
      <c r="M307" s="45">
        <v>26.3</v>
      </c>
      <c r="N307" s="45">
        <v>26.3</v>
      </c>
    </row>
    <row r="308" spans="1:14" ht="75" x14ac:dyDescent="0.2">
      <c r="A308" s="3" t="s">
        <v>145</v>
      </c>
      <c r="B308" s="1" t="s">
        <v>177</v>
      </c>
      <c r="C308" s="1" t="s">
        <v>516</v>
      </c>
      <c r="D308" s="1" t="s">
        <v>515</v>
      </c>
      <c r="E308" s="45">
        <v>581</v>
      </c>
      <c r="F308" s="45">
        <v>581</v>
      </c>
      <c r="G308" s="45">
        <v>581</v>
      </c>
      <c r="H308" s="45">
        <v>581</v>
      </c>
      <c r="I308" s="45">
        <v>581</v>
      </c>
      <c r="J308" s="45">
        <v>581</v>
      </c>
      <c r="K308" s="45">
        <v>581</v>
      </c>
      <c r="L308" s="45">
        <v>581</v>
      </c>
      <c r="M308" s="45">
        <v>581</v>
      </c>
      <c r="N308" s="45">
        <v>581</v>
      </c>
    </row>
    <row r="309" spans="1:14" ht="56.25" x14ac:dyDescent="0.2">
      <c r="A309" s="3" t="s">
        <v>146</v>
      </c>
      <c r="B309" s="5" t="s">
        <v>147</v>
      </c>
      <c r="C309" s="1">
        <v>200</v>
      </c>
      <c r="D309" s="1">
        <v>200</v>
      </c>
      <c r="E309" s="45">
        <v>200</v>
      </c>
      <c r="F309" s="45">
        <v>200</v>
      </c>
      <c r="G309" s="45">
        <v>200</v>
      </c>
      <c r="H309" s="45">
        <v>200</v>
      </c>
      <c r="I309" s="45">
        <v>200</v>
      </c>
      <c r="J309" s="45">
        <v>200</v>
      </c>
      <c r="K309" s="45">
        <v>200</v>
      </c>
      <c r="L309" s="45">
        <v>200</v>
      </c>
      <c r="M309" s="45">
        <v>200</v>
      </c>
      <c r="N309" s="45">
        <v>200</v>
      </c>
    </row>
    <row r="310" spans="1:14" x14ac:dyDescent="0.2">
      <c r="A310" s="3" t="s">
        <v>148</v>
      </c>
      <c r="B310" s="1"/>
      <c r="C310" s="1"/>
      <c r="D310" s="1"/>
      <c r="E310" s="45"/>
      <c r="F310" s="43"/>
      <c r="G310" s="43"/>
      <c r="H310" s="43"/>
      <c r="I310" s="43"/>
      <c r="J310" s="43"/>
      <c r="K310" s="43"/>
      <c r="L310" s="43"/>
      <c r="M310" s="43"/>
      <c r="N310" s="43"/>
    </row>
    <row r="311" spans="1:14" ht="37.5" x14ac:dyDescent="0.2">
      <c r="A311" s="3" t="s">
        <v>149</v>
      </c>
      <c r="B311" s="5" t="s">
        <v>150</v>
      </c>
      <c r="C311" s="1" t="s">
        <v>490</v>
      </c>
      <c r="D311" s="1" t="s">
        <v>491</v>
      </c>
      <c r="E311" s="45">
        <v>0.4</v>
      </c>
      <c r="F311" s="45">
        <v>0.4</v>
      </c>
      <c r="G311" s="45">
        <v>0.4</v>
      </c>
      <c r="H311" s="45">
        <v>0.4</v>
      </c>
      <c r="I311" s="45">
        <v>0.4</v>
      </c>
      <c r="J311" s="45">
        <v>0.4</v>
      </c>
      <c r="K311" s="45">
        <v>0.4</v>
      </c>
      <c r="L311" s="45">
        <v>0.4</v>
      </c>
      <c r="M311" s="45">
        <v>0.4</v>
      </c>
      <c r="N311" s="45">
        <v>0.4</v>
      </c>
    </row>
    <row r="312" spans="1:14" ht="37.5" x14ac:dyDescent="0.2">
      <c r="A312" s="3" t="s">
        <v>151</v>
      </c>
      <c r="B312" s="5" t="s">
        <v>150</v>
      </c>
      <c r="C312" s="1" t="s">
        <v>492</v>
      </c>
      <c r="D312" s="1" t="s">
        <v>493</v>
      </c>
      <c r="E312" s="45">
        <v>0.8</v>
      </c>
      <c r="F312" s="45">
        <v>0.8</v>
      </c>
      <c r="G312" s="45">
        <v>0.8</v>
      </c>
      <c r="H312" s="45">
        <v>0.8</v>
      </c>
      <c r="I312" s="45">
        <v>0.8</v>
      </c>
      <c r="J312" s="45">
        <v>0.8</v>
      </c>
      <c r="K312" s="45">
        <v>0.8</v>
      </c>
      <c r="L312" s="45">
        <v>0.8</v>
      </c>
      <c r="M312" s="45">
        <v>0.8</v>
      </c>
      <c r="N312" s="45">
        <v>0.8</v>
      </c>
    </row>
    <row r="313" spans="1:14" x14ac:dyDescent="0.2">
      <c r="A313" s="3" t="s">
        <v>155</v>
      </c>
      <c r="B313" s="1"/>
      <c r="C313" s="25"/>
      <c r="D313" s="25"/>
      <c r="E313" s="43"/>
      <c r="F313" s="43"/>
      <c r="G313" s="43"/>
      <c r="H313" s="43"/>
      <c r="I313" s="43"/>
      <c r="J313" s="43"/>
      <c r="K313" s="43"/>
      <c r="L313" s="43"/>
      <c r="M313" s="43"/>
      <c r="N313" s="43"/>
    </row>
    <row r="314" spans="1:14" ht="56.25" x14ac:dyDescent="0.2">
      <c r="A314" s="4" t="s">
        <v>156</v>
      </c>
      <c r="B314" s="1"/>
      <c r="C314" s="25"/>
      <c r="D314" s="25"/>
      <c r="E314" s="43"/>
      <c r="F314" s="43"/>
      <c r="G314" s="43"/>
      <c r="H314" s="43"/>
      <c r="I314" s="43"/>
      <c r="J314" s="43"/>
      <c r="K314" s="43"/>
      <c r="L314" s="43"/>
      <c r="M314" s="43"/>
      <c r="N314" s="43"/>
    </row>
    <row r="315" spans="1:14" x14ac:dyDescent="0.2">
      <c r="A315" s="4" t="s">
        <v>283</v>
      </c>
      <c r="B315" s="5" t="s">
        <v>57</v>
      </c>
      <c r="C315" s="25"/>
      <c r="D315" s="25"/>
      <c r="E315" s="43"/>
      <c r="F315" s="43"/>
      <c r="G315" s="43"/>
      <c r="H315" s="43"/>
      <c r="I315" s="43"/>
      <c r="J315" s="43"/>
      <c r="K315" s="43"/>
      <c r="L315" s="43"/>
      <c r="M315" s="43"/>
      <c r="N315" s="43"/>
    </row>
    <row r="316" spans="1:14" x14ac:dyDescent="0.2">
      <c r="A316" s="4" t="s">
        <v>284</v>
      </c>
      <c r="B316" s="5" t="s">
        <v>57</v>
      </c>
      <c r="C316" s="25"/>
      <c r="D316" s="25"/>
      <c r="E316" s="43"/>
      <c r="F316" s="43"/>
      <c r="G316" s="43"/>
      <c r="H316" s="43"/>
      <c r="I316" s="43"/>
      <c r="J316" s="43"/>
      <c r="K316" s="43"/>
      <c r="L316" s="43"/>
      <c r="M316" s="43"/>
      <c r="N316" s="43"/>
    </row>
    <row r="317" spans="1:14" x14ac:dyDescent="0.2">
      <c r="A317" s="4" t="s">
        <v>285</v>
      </c>
      <c r="B317" s="5" t="s">
        <v>57</v>
      </c>
      <c r="C317" s="25"/>
      <c r="D317" s="25"/>
      <c r="E317" s="43"/>
      <c r="F317" s="43"/>
      <c r="G317" s="43"/>
      <c r="H317" s="43"/>
      <c r="I317" s="43"/>
      <c r="J317" s="43"/>
      <c r="K317" s="43"/>
      <c r="L317" s="43"/>
      <c r="M317" s="43"/>
      <c r="N317" s="43"/>
    </row>
    <row r="318" spans="1:14" ht="37.5" x14ac:dyDescent="0.2">
      <c r="A318" s="4" t="s">
        <v>157</v>
      </c>
      <c r="B318" s="5"/>
      <c r="C318" s="25"/>
      <c r="D318" s="25"/>
      <c r="E318" s="43"/>
      <c r="F318" s="43"/>
      <c r="G318" s="43"/>
      <c r="H318" s="43"/>
      <c r="I318" s="43"/>
      <c r="J318" s="43"/>
      <c r="K318" s="43"/>
      <c r="L318" s="43"/>
      <c r="M318" s="43"/>
      <c r="N318" s="43"/>
    </row>
    <row r="319" spans="1:14" x14ac:dyDescent="0.2">
      <c r="A319" s="4" t="s">
        <v>283</v>
      </c>
      <c r="B319" s="5" t="s">
        <v>57</v>
      </c>
      <c r="C319" s="25"/>
      <c r="D319" s="25"/>
      <c r="E319" s="43"/>
      <c r="F319" s="43"/>
      <c r="G319" s="43"/>
      <c r="H319" s="43"/>
      <c r="I319" s="43"/>
      <c r="J319" s="43"/>
      <c r="K319" s="43"/>
      <c r="L319" s="43"/>
      <c r="M319" s="43"/>
      <c r="N319" s="43"/>
    </row>
    <row r="320" spans="1:14" x14ac:dyDescent="0.2">
      <c r="A320" s="4" t="s">
        <v>286</v>
      </c>
      <c r="B320" s="5" t="s">
        <v>57</v>
      </c>
      <c r="C320" s="25"/>
      <c r="D320" s="25"/>
      <c r="E320" s="43"/>
      <c r="F320" s="43"/>
      <c r="G320" s="43"/>
      <c r="H320" s="43"/>
      <c r="I320" s="43"/>
      <c r="J320" s="43"/>
      <c r="K320" s="43"/>
      <c r="L320" s="43"/>
      <c r="M320" s="43"/>
      <c r="N320" s="43"/>
    </row>
    <row r="321" spans="1:14" x14ac:dyDescent="0.2">
      <c r="A321" s="4" t="s">
        <v>287</v>
      </c>
      <c r="B321" s="5" t="s">
        <v>57</v>
      </c>
      <c r="C321" s="25"/>
      <c r="D321" s="25"/>
      <c r="E321" s="43"/>
      <c r="F321" s="43"/>
      <c r="G321" s="43"/>
      <c r="H321" s="43"/>
      <c r="I321" s="43"/>
      <c r="J321" s="43"/>
      <c r="K321" s="43"/>
      <c r="L321" s="43"/>
      <c r="M321" s="43"/>
      <c r="N321" s="43"/>
    </row>
    <row r="322" spans="1:14" ht="37.5" x14ac:dyDescent="0.2">
      <c r="A322" s="3" t="s">
        <v>288</v>
      </c>
      <c r="B322" s="1" t="s">
        <v>57</v>
      </c>
      <c r="C322" s="25"/>
      <c r="D322" s="25"/>
      <c r="E322" s="43"/>
      <c r="F322" s="43"/>
      <c r="G322" s="43"/>
      <c r="H322" s="43"/>
      <c r="I322" s="43"/>
      <c r="J322" s="43"/>
      <c r="K322" s="43"/>
      <c r="L322" s="43"/>
      <c r="M322" s="43"/>
      <c r="N322" s="43"/>
    </row>
    <row r="323" spans="1:14" x14ac:dyDescent="0.2">
      <c r="A323" s="33"/>
      <c r="B323" s="34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</row>
    <row r="324" spans="1:14" ht="60.75" customHeight="1" x14ac:dyDescent="0.2">
      <c r="A324" s="72" t="s">
        <v>509</v>
      </c>
      <c r="B324" s="72"/>
      <c r="C324" s="72"/>
      <c r="D324" s="72"/>
      <c r="E324" s="72"/>
      <c r="F324" s="72"/>
      <c r="G324" s="72"/>
      <c r="H324" s="72"/>
      <c r="I324" s="72"/>
    </row>
    <row r="325" spans="1:14" x14ac:dyDescent="0.2">
      <c r="A325" s="31" t="s">
        <v>282</v>
      </c>
    </row>
    <row r="326" spans="1:14" x14ac:dyDescent="0.2">
      <c r="A326" s="31" t="s">
        <v>315</v>
      </c>
    </row>
    <row r="327" spans="1:14" x14ac:dyDescent="0.2">
      <c r="A327" s="31" t="s">
        <v>289</v>
      </c>
    </row>
    <row r="330" spans="1:14" ht="20.25" x14ac:dyDescent="0.2">
      <c r="A330" s="68" t="s">
        <v>537</v>
      </c>
      <c r="B330" s="68"/>
    </row>
    <row r="331" spans="1:14" ht="20.25" x14ac:dyDescent="0.2">
      <c r="A331" s="68" t="s">
        <v>535</v>
      </c>
      <c r="B331" s="68"/>
    </row>
    <row r="332" spans="1:14" ht="20.25" x14ac:dyDescent="0.2">
      <c r="A332" s="68" t="s">
        <v>536</v>
      </c>
      <c r="B332" s="68"/>
    </row>
    <row r="333" spans="1:14" ht="20.25" x14ac:dyDescent="0.2">
      <c r="A333" s="68" t="s">
        <v>533</v>
      </c>
      <c r="B333" s="68"/>
      <c r="L333" s="69" t="s">
        <v>538</v>
      </c>
      <c r="M333" s="69"/>
      <c r="N333" s="69"/>
    </row>
  </sheetData>
  <autoFilter ref="A17:N322"/>
  <mergeCells count="23">
    <mergeCell ref="L15:N15"/>
    <mergeCell ref="B14:B17"/>
    <mergeCell ref="F14:N14"/>
    <mergeCell ref="A9:N9"/>
    <mergeCell ref="K3:N3"/>
    <mergeCell ref="K4:N4"/>
    <mergeCell ref="K5:N5"/>
    <mergeCell ref="A333:B333"/>
    <mergeCell ref="L333:N333"/>
    <mergeCell ref="K6:N6"/>
    <mergeCell ref="L1:N1"/>
    <mergeCell ref="A330:B330"/>
    <mergeCell ref="A331:B331"/>
    <mergeCell ref="A332:B332"/>
    <mergeCell ref="L2:N2"/>
    <mergeCell ref="A324:I324"/>
    <mergeCell ref="C15:C17"/>
    <mergeCell ref="D15:D17"/>
    <mergeCell ref="A11:N11"/>
    <mergeCell ref="E15:E17"/>
    <mergeCell ref="F15:H15"/>
    <mergeCell ref="A14:A17"/>
    <mergeCell ref="I15:K15"/>
  </mergeCells>
  <phoneticPr fontId="2" type="noConversion"/>
  <pageMargins left="0.78740157480314965" right="0.78740157480314965" top="1.3779527559055118" bottom="0.39370078740157483" header="0" footer="0"/>
  <pageSetup paperSize="9" scale="41" fitToHeight="1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2018-01-26T12:45:13Z</cp:lastPrinted>
  <dcterms:created xsi:type="dcterms:W3CDTF">2013-05-25T16:45:04Z</dcterms:created>
  <dcterms:modified xsi:type="dcterms:W3CDTF">2018-01-26T12:45:15Z</dcterms:modified>
</cp:coreProperties>
</file>