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2017 год" sheetId="3" r:id="rId1"/>
  </sheets>
  <definedNames>
    <definedName name="_xlnm.Print_Titles" localSheetId="0">'2017 год'!$5:$6</definedName>
    <definedName name="_xlnm.Print_Area" localSheetId="0">'2017 год'!$A$1:$E$103</definedName>
  </definedNames>
  <calcPr calcId="125725"/>
</workbook>
</file>

<file path=xl/calcChain.xml><?xml version="1.0" encoding="utf-8"?>
<calcChain xmlns="http://schemas.openxmlformats.org/spreadsheetml/2006/main">
  <c r="E83" i="3"/>
  <c r="D80"/>
  <c r="D74"/>
  <c r="D19"/>
  <c r="D36" l="1"/>
  <c r="D35" s="1"/>
  <c r="D101" l="1"/>
  <c r="D99"/>
  <c r="D98" s="1"/>
  <c r="D97" s="1"/>
  <c r="D94"/>
  <c r="D92"/>
  <c r="D90"/>
  <c r="D88"/>
  <c r="D86"/>
  <c r="D84"/>
  <c r="D82"/>
  <c r="D78"/>
  <c r="D76"/>
  <c r="D72"/>
  <c r="D68"/>
  <c r="D66"/>
  <c r="D64"/>
  <c r="D62"/>
  <c r="D60"/>
  <c r="D58"/>
  <c r="C57"/>
  <c r="D56"/>
  <c r="D53"/>
  <c r="D45"/>
  <c r="D42"/>
  <c r="D33"/>
  <c r="D23"/>
  <c r="D22" s="1"/>
  <c r="D16"/>
  <c r="D12"/>
  <c r="D10"/>
  <c r="D8"/>
  <c r="E9"/>
  <c r="E11"/>
  <c r="E13"/>
  <c r="E14"/>
  <c r="E15"/>
  <c r="E17"/>
  <c r="E18"/>
  <c r="E20"/>
  <c r="E24"/>
  <c r="E25"/>
  <c r="E26"/>
  <c r="E27"/>
  <c r="E28"/>
  <c r="E29"/>
  <c r="E30"/>
  <c r="E31"/>
  <c r="E32"/>
  <c r="E34"/>
  <c r="E37"/>
  <c r="E38"/>
  <c r="E43"/>
  <c r="E44"/>
  <c r="E46"/>
  <c r="E48"/>
  <c r="E54"/>
  <c r="E70"/>
  <c r="E75"/>
  <c r="E77"/>
  <c r="E89"/>
  <c r="E91"/>
  <c r="E100"/>
  <c r="E102"/>
  <c r="C8"/>
  <c r="C10"/>
  <c r="C12"/>
  <c r="C16"/>
  <c r="E16" s="1"/>
  <c r="C19"/>
  <c r="C23"/>
  <c r="C22" s="1"/>
  <c r="C33"/>
  <c r="C36"/>
  <c r="C35" s="1"/>
  <c r="C42"/>
  <c r="C45"/>
  <c r="C53"/>
  <c r="C52" s="1"/>
  <c r="C56"/>
  <c r="C58"/>
  <c r="C61"/>
  <c r="C60" s="1"/>
  <c r="C63"/>
  <c r="C62" s="1"/>
  <c r="C64"/>
  <c r="C66"/>
  <c r="C69"/>
  <c r="C68" s="1"/>
  <c r="C73"/>
  <c r="C72" s="1"/>
  <c r="C74"/>
  <c r="C76"/>
  <c r="C78"/>
  <c r="C81"/>
  <c r="C82"/>
  <c r="C85"/>
  <c r="C86"/>
  <c r="C88"/>
  <c r="C90"/>
  <c r="E90" s="1"/>
  <c r="C93"/>
  <c r="C92" s="1"/>
  <c r="C96"/>
  <c r="C95" s="1"/>
  <c r="C94" s="1"/>
  <c r="C99"/>
  <c r="C98" s="1"/>
  <c r="C97" s="1"/>
  <c r="C101"/>
  <c r="E82" l="1"/>
  <c r="C84"/>
  <c r="E85"/>
  <c r="C80"/>
  <c r="E80" s="1"/>
  <c r="E81"/>
  <c r="E84"/>
  <c r="E72"/>
  <c r="D41"/>
  <c r="D7" s="1"/>
  <c r="E76"/>
  <c r="E8"/>
  <c r="E94"/>
  <c r="E45"/>
  <c r="E10"/>
  <c r="E19"/>
  <c r="E12"/>
  <c r="E101"/>
  <c r="E97"/>
  <c r="E92"/>
  <c r="E88"/>
  <c r="D71"/>
  <c r="E74"/>
  <c r="E68"/>
  <c r="D55"/>
  <c r="D52"/>
  <c r="E52" s="1"/>
  <c r="E42"/>
  <c r="E35"/>
  <c r="E33"/>
  <c r="E22"/>
  <c r="E96"/>
  <c r="E93"/>
  <c r="E73"/>
  <c r="E69"/>
  <c r="E53"/>
  <c r="E98"/>
  <c r="E23"/>
  <c r="E99"/>
  <c r="E95"/>
  <c r="E36"/>
  <c r="C41"/>
  <c r="C71"/>
  <c r="C55"/>
  <c r="D51" l="1"/>
  <c r="D50" s="1"/>
  <c r="D103" s="1"/>
  <c r="E41"/>
  <c r="E55"/>
  <c r="E71"/>
  <c r="C7"/>
  <c r="E7" s="1"/>
  <c r="C51"/>
  <c r="C50" l="1"/>
  <c r="E51"/>
  <c r="C103" l="1"/>
  <c r="E103" s="1"/>
  <c r="E50"/>
</calcChain>
</file>

<file path=xl/sharedStrings.xml><?xml version="1.0" encoding="utf-8"?>
<sst xmlns="http://schemas.openxmlformats.org/spreadsheetml/2006/main" count="223" uniqueCount="199">
  <si>
    <t>Код бюджетной классификации Российской Федерации</t>
  </si>
  <si>
    <t>Налог на доходы физических лиц</t>
  </si>
  <si>
    <t>Единый налог на вмененный доход для отдельных видов деятельности</t>
  </si>
  <si>
    <t>Земельный налог</t>
  </si>
  <si>
    <t xml:space="preserve">Платежи от государственных и муниципальных унитарных предприятий </t>
  </si>
  <si>
    <t>Плата за негативное воздействие на окружающую среду</t>
  </si>
  <si>
    <t>(тыс. рублей)</t>
  </si>
  <si>
    <t>Прочие субсидии</t>
  </si>
  <si>
    <t xml:space="preserve">Налог на имущество физических лиц </t>
  </si>
  <si>
    <t>Единый сельскохозяйственный налог</t>
  </si>
  <si>
    <t>БЕЗВОЗМЕЗДНЫЕ ПОСТУПЛЕНИЯ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</si>
  <si>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</si>
  <si>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городских округов на выполнение передаваемых полномочий субъектов Российской Федерации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</si>
  <si>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</si>
  <si>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</si>
  <si>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</si>
  <si>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ВСЕГО ДОХОДОВ</t>
  </si>
  <si>
    <t>НАЛОГОВЫЕ И НЕНАЛОГОВЫЕ ДОХОДЫ</t>
  </si>
  <si>
    <t>000 1 00 00000 00 0000 000</t>
  </si>
  <si>
    <t>000 1 01 00000 00 0000 000</t>
  </si>
  <si>
    <t>000 1 01 02000 01 0000 110</t>
  </si>
  <si>
    <t xml:space="preserve">000 1 05 00000 00 0000 000 </t>
  </si>
  <si>
    <t>000 1 05 02000 02 0000 110</t>
  </si>
  <si>
    <t>000 1 05 03000 01 0000 110</t>
  </si>
  <si>
    <t>000 1 06 00000 00 0000 000</t>
  </si>
  <si>
    <t>000 1 06 01000 00 0000 110</t>
  </si>
  <si>
    <t>000 1 06 06000 00 0000 110</t>
  </si>
  <si>
    <t>000 1 08 00000 00 0000 000</t>
  </si>
  <si>
    <t>000 1 08 03010 01 0000 110</t>
  </si>
  <si>
    <t>000 1 11 00000 00 0000 000</t>
  </si>
  <si>
    <t>000 1 11 05000 00 0000 120</t>
  </si>
  <si>
    <t>000 1 11 05034 04 0000 120</t>
  </si>
  <si>
    <t>000 1 11 07000 00 0000 120</t>
  </si>
  <si>
    <t>000 1 12 00000 00 0000 000</t>
  </si>
  <si>
    <t>000 1 12 01000 01 0000 120</t>
  </si>
  <si>
    <t>000 1 13 00000 00 0000 000</t>
  </si>
  <si>
    <t>000 1 14 00000 00 0000 000</t>
  </si>
  <si>
    <t>000 1 14 06000 00 0000 430</t>
  </si>
  <si>
    <t>000 1 14 06012 04 0000 430</t>
  </si>
  <si>
    <t>000 1 16 00000 00 0000 000</t>
  </si>
  <si>
    <t>000 2 00 00000 00 0000 000</t>
  </si>
  <si>
    <t>000 2 02 00000 00 0000 000</t>
  </si>
  <si>
    <t>000 1 14 02000 00 0000 000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</si>
  <si>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</si>
  <si>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</si>
  <si>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</si>
  <si>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</si>
  <si>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</si>
  <si>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000 1 14 06024 04 0000 430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</si>
  <si>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</si>
  <si>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находящихся в собственности городских округов (за исключением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</si>
  <si>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</si>
  <si>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</si>
  <si>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</si>
  <si>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</si>
  <si>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</si>
  <si>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</si>
  <si>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</si>
  <si>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</si>
  <si>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</si>
  <si>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 xml:space="preserve">000 1 13 01994 04 0000 130  </t>
  </si>
  <si>
    <t xml:space="preserve">Прочие доходы от оказания платных услуг (работ) получателями средств бюджетов городских округов </t>
  </si>
  <si>
    <t xml:space="preserve">606 1 13 01994 04 0000 130  </t>
  </si>
  <si>
    <t>000 1 14 02040 04 0000 410</t>
  </si>
  <si>
    <t>000 1 14 02043 04 0000 410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</si>
  <si>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</si>
  <si>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</si>
  <si>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000 1 05 04000 02 0000 110</t>
  </si>
  <si>
    <t>Налог, взимаемый в связи с применением патентной системы налогообложения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</si>
  <si>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</si>
  <si>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</si>
  <si>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</si>
  <si>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Прочие безвозмездные поступления в бюджеты городских округов</t>
  </si>
  <si>
    <t>Прочие безвозмездные поступления в бюджеты городских округов учреждениям, находящимся в ведении органов местного самоуправления</t>
  </si>
  <si>
    <t>Доходы от сдачи в аренду имущества, составляющего казну городских округов (за исключением земельных участков)</t>
  </si>
  <si>
    <t xml:space="preserve">601 1 13 01994 04 0000 130 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</si>
  <si>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</si>
  <si>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</si>
  <si>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</si>
  <si>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000 1 11 05070 00 0000 120</t>
  </si>
  <si>
    <t>000 1 11 05030 00 0000 120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</si>
  <si>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</si>
  <si>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</si>
  <si>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</si>
  <si>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</si>
  <si>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</si>
  <si>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</si>
  <si>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</si>
  <si>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</si>
  <si>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Субсидии бюджетам  на реализацию мероприятий государственной программы Российской Федерации "Доступная среда" на 2011 - 2020 годы</t>
  </si>
  <si>
    <t>000 2 07 00000 00 0000 180</t>
  </si>
  <si>
    <t>000 2 07 04000 04 0000 180</t>
  </si>
  <si>
    <t>000 2 07 04050 04 0208 180</t>
  </si>
  <si>
    <t>606 2 07 04050 04 0208 180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</si>
  <si>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</si>
  <si>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</si>
  <si>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000 2 02 20000 00 0000 151</t>
  </si>
  <si>
    <t>000 2 02 10000 00 0000 151</t>
  </si>
  <si>
    <t>000 2 02 20216 00 0000 151</t>
  </si>
  <si>
    <t>000 2 02 20216 04 0000 151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</si>
  <si>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</si>
  <si>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</si>
  <si>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000 2 02 25027 00 0000 151</t>
  </si>
  <si>
    <t>000 2 02 25027 04 0000 151</t>
  </si>
  <si>
    <t>000 2 02 25519 00 0000 151</t>
  </si>
  <si>
    <t>000 2 02 25519 04 0000 151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</si>
  <si>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</si>
  <si>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</si>
  <si>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000 2 02 29999 00 0000 151</t>
  </si>
  <si>
    <t>000 2 02 29999 04 0000 151</t>
  </si>
  <si>
    <t>Прочие субсидии бюджетам городских округов, в том числе:</t>
  </si>
  <si>
    <t>000 2 02 29999 04 0008 151</t>
  </si>
  <si>
    <t>Прочие субсидии бюджетам городских округов на финансовое обеспечение осуществления полномочий по решению вопросов местного значения</t>
  </si>
  <si>
    <t>Субвенции бюджетам бюджетной системы Российской Федерации</t>
  </si>
  <si>
    <t>000 2 02 30000 00 0000 151</t>
  </si>
  <si>
    <t>000 2 02 30024 04 0000 151</t>
  </si>
  <si>
    <t>000 2 02 30024 00 0000 151</t>
  </si>
  <si>
    <t>000 2 02 30029 00 0000 151</t>
  </si>
  <si>
    <t>000 2 02 30029 04 0000 151</t>
  </si>
  <si>
    <t>000 2 02 35084 04 0000 151</t>
  </si>
  <si>
    <t>000 2 02 35084 00 0000 151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</si>
  <si>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</si>
  <si>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</si>
  <si>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000 2 02 35120 04 0000 151</t>
  </si>
  <si>
    <t>000 2 02 35120 00 0000 151</t>
  </si>
  <si>
    <t>000 2 02 35220 00 0000 151</t>
  </si>
  <si>
    <t>000 2 02 35220 04 0000 151</t>
  </si>
  <si>
    <t>000 2 02 35250 00 0000 151</t>
  </si>
  <si>
    <t>000 2 02 35250 04 0000 151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</si>
  <si>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</si>
  <si>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</si>
  <si>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000 2 02 35270 04 0000 151</t>
  </si>
  <si>
    <t>000 2 02 35270 00 0000 151</t>
  </si>
  <si>
    <t>000 2 02 35280 00 0000 151</t>
  </si>
  <si>
    <t>000 2 02 35280 04 0000 151</t>
  </si>
  <si>
    <t>000 2 02 35380 00 0000 151</t>
  </si>
  <si>
    <t>000 2 02 35380 04 0000 151</t>
  </si>
  <si>
    <t>000 2 02 39998 04 0000 151</t>
  </si>
  <si>
    <t>000 2 02 39998 00 0000 151</t>
  </si>
  <si>
    <t>Единая субвенция местным бюджетам</t>
  </si>
  <si>
    <t>Единая субвенция бюджетам городских округов</t>
  </si>
  <si>
    <t>000 2 02 40000 00 0000 151</t>
  </si>
  <si>
    <t>Иные межбюджетные трансферты</t>
  </si>
  <si>
    <t>000 2 02 49999 00 0000 151</t>
  </si>
  <si>
    <t>000 2 02 49999 04 0000 151</t>
  </si>
  <si>
    <t>000 2 02 15001 00 0000 151</t>
  </si>
  <si>
    <t>Дотации бюджетам на выравнивание бюджетной обеспеченности</t>
  </si>
  <si>
    <t>000 2 02 15001 04 0000 151</t>
  </si>
  <si>
    <t>Дотации бюджетам городских округов на выравнивание бюджетной обеспеченности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</si>
  <si>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</si>
  <si>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000 2 02 20299 00 0000 151</t>
  </si>
  <si>
    <t>000 2 02 20299 04 0000 151</t>
  </si>
  <si>
    <t>000 2 02 20302 00 0000 151</t>
  </si>
  <si>
    <t>000 2 02 20302 04 0000 151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</si>
  <si>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</si>
  <si>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</si>
  <si>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000 2 02 25555 00 0000 151</t>
  </si>
  <si>
    <t>000 2 02 25555 04 0000 151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</si>
  <si>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</si>
  <si>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</si>
  <si>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000 2 02 35462 00 0000 151</t>
  </si>
  <si>
    <t>000 2 02 35462 04 0000 151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</si>
  <si>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</si>
  <si>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</si>
  <si>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</si>
  <si>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</si>
  <si>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</si>
  <si>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</si>
  <si>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000 2 19 00000 04 0000 151</t>
  </si>
  <si>
    <t xml:space="preserve">ДОХОДЫ БЮДЖЕТА ГОРОДА ГЕОРГИЕВСКА </t>
  </si>
  <si>
    <t>ПО КОДАМ ВИДОВ ДОХОДОВ И ПОДВИДОВ ДОХОДОВ</t>
  </si>
  <si>
    <t>ЗА 1 КВАРТАЛ 2017 ГОДА</t>
  </si>
  <si>
    <t xml:space="preserve">Исполнено за 1 квартал 2017 года </t>
  </si>
  <si>
    <t xml:space="preserve">Наименование доходов </t>
  </si>
  <si>
    <t>Утверждено решением Думы города Георгиевска "О бюджете города Георгиевска на 2017 год и плановый период 2018 и 2019 годов " с учетом изменений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</si>
  <si>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</si>
  <si>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</si>
  <si>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Штрафы, санкции, возмещение ущерба</t>
  </si>
  <si>
    <t>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</si>
  <si>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</si>
  <si>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</si>
  <si>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</si>
  <si>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Государственная пошлина</t>
  </si>
  <si>
    <t>Налоги на имущество</t>
  </si>
  <si>
    <t>Налоги на совокупный доход</t>
  </si>
  <si>
    <t>Налоги на товары (работы, услуги), реализуемые на территории Российской Федерации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</si>
  <si>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</si>
  <si>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</si>
  <si>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</si>
  <si>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000 1 13 02994 04 0000 130</t>
  </si>
  <si>
    <t>Прочие доходы от компенсации затрат бюджетов городских округов</t>
  </si>
  <si>
    <t xml:space="preserve">614 1 13 01994 04 0000 130  </t>
  </si>
  <si>
    <t>-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</si>
  <si>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</si>
  <si>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</si>
  <si>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000 1 17 00000 00 0000 000</t>
  </si>
  <si>
    <t>Прочие неналоговые доходы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</si>
  <si>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 учреждений)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</si>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</sst>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TimesNewRomanPSMT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4" fillId="0" borderId="0" xfId="0" applyNumberFormat="1" applyFont="1" applyBorder="1" applyAlignment="1">
      <alignment horizontal="justify" vertical="top" wrapText="1"/>
    </xf>
    <xf numFmtId="0" fontId="8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 vertical="top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4" fontId="5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Border="1" applyAlignment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2" fontId="4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 wrapText="1"/>
    </xf>
    <xf numFmtId="4" fontId="5" fillId="0" borderId="0" xfId="0" applyNumberFormat="1" applyFont="1" applyAlignment="1"/>
    <xf numFmtId="4" fontId="5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3"/>
  <sheetViews>
    <sheetView tabSelected="1" zoomScale="80" zoomScaleNormal="80" zoomScaleSheetLayoutView="90" workbookViewId="0">
      <selection activeCell="B15" sqref="B15"/>
    </sheetView>
  </sheetViews>
  <sheetFormatPr defaultColWidth="9.140625" defaultRowHeight="15.75"/>
  <cols>
    <col min="1" max="1" width="27.7109375" style="2" customWidth="1"/>
    <col min="2" max="2" width="61.7109375" style="2" customWidth="1"/>
    <col min="3" max="3" width="25.42578125" style="2" customWidth="1"/>
    <col min="4" max="4" width="16" style="30" customWidth="1"/>
    <col min="5" max="5" width="13.5703125" style="2" customWidth="1"/>
    <col min="6" max="16384" width="9.140625" style="2"/>
  </cols>
  <sheetData>
    <row r="1" spans="1:5" ht="22.9" customHeight="1">
      <c r="A1" s="54" t="s">
        <v>169</v>
      </c>
      <c r="B1" s="54"/>
      <c r="C1" s="54"/>
      <c r="D1" s="54"/>
    </row>
    <row r="2" spans="1:5" ht="18.75">
      <c r="A2" s="54" t="s">
        <v>170</v>
      </c>
      <c r="B2" s="54"/>
      <c r="C2" s="54"/>
      <c r="D2" s="54"/>
    </row>
    <row r="3" spans="1:5" ht="18.75">
      <c r="A3" s="54" t="s">
        <v>171</v>
      </c>
      <c r="B3" s="54"/>
      <c r="C3" s="54"/>
      <c r="D3" s="54"/>
    </row>
    <row r="4" spans="1:5" ht="18.75">
      <c r="A4" s="12"/>
      <c r="B4" s="1"/>
      <c r="E4" s="1" t="s">
        <v>6</v>
      </c>
    </row>
    <row r="5" spans="1:5" ht="114.6" customHeight="1">
      <c r="A5" s="13" t="s">
        <v>0</v>
      </c>
      <c r="B5" s="13" t="s">
        <v>173</v>
      </c>
      <c r="C5" s="13" t="s">
        <v>174</v>
      </c>
      <c r="D5" s="13" t="s">
        <v>172</v>
      </c>
      <c r="E5" s="13" t="s">
        <v>198</v>
      </c>
    </row>
    <row r="6" spans="1:5" s="12" customFormat="1" ht="15.75" customHeight="1">
      <c r="A6" s="31">
        <v>1</v>
      </c>
      <c r="B6" s="31">
        <v>2</v>
      </c>
      <c r="C6" s="31">
        <v>3</v>
      </c>
      <c r="D6" s="32">
        <v>4</v>
      </c>
      <c r="E6" s="33">
        <v>5</v>
      </c>
    </row>
    <row r="7" spans="1:5" s="24" customFormat="1" ht="18.75" customHeight="1">
      <c r="A7" s="5" t="s">
        <v>18</v>
      </c>
      <c r="B7" s="5" t="s">
        <v>17</v>
      </c>
      <c r="C7" s="34">
        <f>SUM(C8+C10+C12+C16+C19+C22+C33+C35+C41+C48)</f>
        <v>276939</v>
      </c>
      <c r="D7" s="34">
        <f>SUM(D8+D10+D12+D16+D19+D22+D33+D35+D41+D48+D49)</f>
        <v>74115.309999999983</v>
      </c>
      <c r="E7" s="35">
        <f>D7/C7*100</f>
        <v>26.762323110865566</v>
      </c>
    </row>
    <row r="8" spans="1:5" s="24" customFormat="1" ht="15.75" customHeight="1">
      <c r="A8" s="5" t="s">
        <v>19</v>
      </c>
      <c r="B8" s="4" t="s">
        <v>175</v>
      </c>
      <c r="C8" s="34">
        <f>SUM(C9)</f>
        <v>106809</v>
      </c>
      <c r="D8" s="34">
        <f>SUM(D9)</f>
        <v>22958.42</v>
      </c>
      <c r="E8" s="35">
        <f t="shared" ref="E8:E75" si="0">D8/C8*100</f>
        <v>21.494836577441976</v>
      </c>
    </row>
    <row r="9" spans="1:5" s="3" customFormat="1" ht="16.5" customHeight="1">
      <c r="A9" s="6" t="s">
        <v>20</v>
      </c>
      <c r="B9" s="7" t="s">
        <v>1</v>
      </c>
      <c r="C9" s="36">
        <v>106809</v>
      </c>
      <c r="D9" s="36">
        <v>22958.42</v>
      </c>
      <c r="E9" s="37">
        <f t="shared" si="0"/>
        <v>21.494836577441976</v>
      </c>
    </row>
    <row r="10" spans="1:5" s="3" customFormat="1" ht="30" customHeight="1">
      <c r="A10" s="5" t="s">
        <v>69</v>
      </c>
      <c r="B10" s="11" t="s">
        <v>185</v>
      </c>
      <c r="C10" s="34">
        <f>C11</f>
        <v>4476</v>
      </c>
      <c r="D10" s="34">
        <f>D11</f>
        <v>1124.22</v>
      </c>
      <c r="E10" s="35">
        <f t="shared" si="0"/>
        <v>25.116621983914211</v>
      </c>
    </row>
    <row r="11" spans="1:5" s="3" customFormat="1" ht="31.5" customHeight="1">
      <c r="A11" s="6" t="s">
        <v>70</v>
      </c>
      <c r="B11" s="7" t="s">
        <v>71</v>
      </c>
      <c r="C11" s="36">
        <v>4476</v>
      </c>
      <c r="D11" s="36">
        <v>1124.22</v>
      </c>
      <c r="E11" s="37">
        <f t="shared" si="0"/>
        <v>25.116621983914211</v>
      </c>
    </row>
    <row r="12" spans="1:5" s="24" customFormat="1" ht="17.25" customHeight="1">
      <c r="A12" s="5" t="s">
        <v>21</v>
      </c>
      <c r="B12" s="25" t="s">
        <v>184</v>
      </c>
      <c r="C12" s="34">
        <f>SUM(C13+C14+C15)</f>
        <v>47861</v>
      </c>
      <c r="D12" s="34">
        <f>SUM(D13+D14+D15)</f>
        <v>12586.650000000001</v>
      </c>
      <c r="E12" s="35">
        <f t="shared" si="0"/>
        <v>26.298343118614326</v>
      </c>
    </row>
    <row r="13" spans="1:5" s="3" customFormat="1" ht="31.5" customHeight="1">
      <c r="A13" s="6" t="s">
        <v>22</v>
      </c>
      <c r="B13" s="7" t="s">
        <v>2</v>
      </c>
      <c r="C13" s="36">
        <v>45441</v>
      </c>
      <c r="D13" s="36">
        <v>10177.94</v>
      </c>
      <c r="E13" s="37">
        <f t="shared" si="0"/>
        <v>22.398142646508663</v>
      </c>
    </row>
    <row r="14" spans="1:5" s="3" customFormat="1" ht="20.25" customHeight="1">
      <c r="A14" s="6" t="s">
        <v>23</v>
      </c>
      <c r="B14" s="7" t="s">
        <v>9</v>
      </c>
      <c r="C14" s="36">
        <v>420</v>
      </c>
      <c r="D14" s="38">
        <v>90.01</v>
      </c>
      <c r="E14" s="37">
        <f t="shared" si="0"/>
        <v>21.43095238095238</v>
      </c>
    </row>
    <row r="15" spans="1:5" s="3" customFormat="1" ht="33" customHeight="1">
      <c r="A15" s="6" t="s">
        <v>67</v>
      </c>
      <c r="B15" s="7" t="s">
        <v>68</v>
      </c>
      <c r="C15" s="36">
        <v>2000</v>
      </c>
      <c r="D15" s="36">
        <v>2318.6999999999998</v>
      </c>
      <c r="E15" s="37">
        <f t="shared" si="0"/>
        <v>115.93499999999999</v>
      </c>
    </row>
    <row r="16" spans="1:5" s="24" customFormat="1" ht="20.25" customHeight="1">
      <c r="A16" s="5" t="s">
        <v>24</v>
      </c>
      <c r="B16" s="25" t="s">
        <v>183</v>
      </c>
      <c r="C16" s="34">
        <f>SUM(C18+C17)</f>
        <v>22377</v>
      </c>
      <c r="D16" s="34">
        <f>SUM(D18+D17)</f>
        <v>12818.839999999998</v>
      </c>
      <c r="E16" s="35">
        <f t="shared" si="0"/>
        <v>57.285784510881697</v>
      </c>
    </row>
    <row r="17" spans="1:5" s="3" customFormat="1" ht="18.75" customHeight="1">
      <c r="A17" s="6" t="s">
        <v>25</v>
      </c>
      <c r="B17" s="7" t="s">
        <v>8</v>
      </c>
      <c r="C17" s="36">
        <v>5827</v>
      </c>
      <c r="D17" s="38">
        <v>893.63</v>
      </c>
      <c r="E17" s="37">
        <f t="shared" si="0"/>
        <v>15.336021966706708</v>
      </c>
    </row>
    <row r="18" spans="1:5" s="3" customFormat="1" ht="20.25" customHeight="1">
      <c r="A18" s="6" t="s">
        <v>26</v>
      </c>
      <c r="B18" s="7" t="s">
        <v>3</v>
      </c>
      <c r="C18" s="36">
        <v>16550</v>
      </c>
      <c r="D18" s="36">
        <v>11925.21</v>
      </c>
      <c r="E18" s="37">
        <f t="shared" si="0"/>
        <v>72.055649546827794</v>
      </c>
    </row>
    <row r="19" spans="1:5" s="24" customFormat="1" ht="18.75" customHeight="1">
      <c r="A19" s="5" t="s">
        <v>27</v>
      </c>
      <c r="B19" s="25" t="s">
        <v>182</v>
      </c>
      <c r="C19" s="34">
        <f>SUM(C20)</f>
        <v>12755</v>
      </c>
      <c r="D19" s="34">
        <f>SUM(D20:D21)</f>
        <v>2605.1999999999998</v>
      </c>
      <c r="E19" s="35">
        <f t="shared" si="0"/>
        <v>20.424931399451193</v>
      </c>
    </row>
    <row r="20" spans="1:5" s="3" customFormat="1" ht="48.75" customHeight="1">
      <c r="A20" s="6" t="s">
        <v>28</v>
      </c>
      <c r="B20" s="7" t="s">
        <v>13</v>
      </c>
      <c r="C20" s="36">
        <v>12755</v>
      </c>
      <c r="D20" s="36">
        <v>2537</v>
      </c>
      <c r="E20" s="39">
        <f t="shared" si="0"/>
        <v>19.890239121912977</v>
      </c>
    </row>
    <row r="21" spans="1:5" s="3" customFormat="1" ht="36.6" customHeight="1">
      <c r="A21" s="6" t="s">
        <v>193</v>
      </c>
      <c r="B21" s="7" t="s">
        <v>194</v>
      </c>
      <c r="C21" s="36">
        <v>0</v>
      </c>
      <c r="D21" s="36">
        <v>68.2</v>
      </c>
      <c r="E21" s="39" t="s">
        <v>192</v>
      </c>
    </row>
    <row r="22" spans="1:5" s="24" customFormat="1" ht="34.5" customHeight="1">
      <c r="A22" s="5" t="s">
        <v>29</v>
      </c>
      <c r="B22" s="11" t="s">
        <v>181</v>
      </c>
      <c r="C22" s="34">
        <f>SUM(C23+C32)</f>
        <v>21300</v>
      </c>
      <c r="D22" s="34">
        <f>SUM(D23+D32)</f>
        <v>6623.7</v>
      </c>
      <c r="E22" s="40">
        <f t="shared" si="0"/>
        <v>31.097183098591547</v>
      </c>
    </row>
    <row r="23" spans="1:5" s="3" customFormat="1" ht="96.75" customHeight="1">
      <c r="A23" s="6" t="s">
        <v>30</v>
      </c>
      <c r="B23" s="7" t="s">
        <v>51</v>
      </c>
      <c r="C23" s="36">
        <f>SUM(C24+C26+C28+C30)</f>
        <v>20000</v>
      </c>
      <c r="D23" s="36">
        <f>SUM(D24+D26+D28+D30)</f>
        <v>6092.44</v>
      </c>
      <c r="E23" s="41">
        <f t="shared" si="0"/>
        <v>30.462199999999999</v>
      </c>
    </row>
    <row r="24" spans="1:5" s="3" customFormat="1" ht="66.599999999999994" customHeight="1">
      <c r="A24" s="6" t="s">
        <v>57</v>
      </c>
      <c r="B24" s="7" t="s">
        <v>58</v>
      </c>
      <c r="C24" s="36">
        <v>12000</v>
      </c>
      <c r="D24" s="36">
        <v>3779.73</v>
      </c>
      <c r="E24" s="41">
        <f t="shared" si="0"/>
        <v>31.497750000000003</v>
      </c>
    </row>
    <row r="25" spans="1:5" s="3" customFormat="1" ht="82.5" customHeight="1">
      <c r="A25" s="6" t="s">
        <v>59</v>
      </c>
      <c r="B25" s="7" t="s">
        <v>14</v>
      </c>
      <c r="C25" s="36">
        <v>12000</v>
      </c>
      <c r="D25" s="36">
        <v>3779.73</v>
      </c>
      <c r="E25" s="41">
        <f t="shared" si="0"/>
        <v>31.497750000000003</v>
      </c>
    </row>
    <row r="26" spans="1:5" s="3" customFormat="1" ht="80.25" customHeight="1">
      <c r="A26" s="6" t="s">
        <v>55</v>
      </c>
      <c r="B26" s="7" t="s">
        <v>56</v>
      </c>
      <c r="C26" s="36">
        <v>1500</v>
      </c>
      <c r="D26" s="42">
        <v>455.6</v>
      </c>
      <c r="E26" s="41">
        <f t="shared" si="0"/>
        <v>30.373333333333335</v>
      </c>
    </row>
    <row r="27" spans="1:5" s="3" customFormat="1" ht="81.75" customHeight="1">
      <c r="A27" s="6" t="s">
        <v>52</v>
      </c>
      <c r="B27" s="7" t="s">
        <v>54</v>
      </c>
      <c r="C27" s="36">
        <v>1500</v>
      </c>
      <c r="D27" s="42">
        <v>455.6</v>
      </c>
      <c r="E27" s="41">
        <f t="shared" si="0"/>
        <v>30.373333333333335</v>
      </c>
    </row>
    <row r="28" spans="1:5" s="3" customFormat="1" ht="97.5" customHeight="1">
      <c r="A28" s="6" t="s">
        <v>80</v>
      </c>
      <c r="B28" s="7" t="s">
        <v>197</v>
      </c>
      <c r="C28" s="36">
        <v>300</v>
      </c>
      <c r="D28" s="38">
        <v>337.62</v>
      </c>
      <c r="E28" s="41">
        <f t="shared" si="0"/>
        <v>112.53999999999999</v>
      </c>
    </row>
    <row r="29" spans="1:5" s="3" customFormat="1" ht="66.599999999999994" customHeight="1">
      <c r="A29" s="6" t="s">
        <v>31</v>
      </c>
      <c r="B29" s="7" t="s">
        <v>53</v>
      </c>
      <c r="C29" s="36">
        <v>300</v>
      </c>
      <c r="D29" s="38">
        <v>337.62</v>
      </c>
      <c r="E29" s="41">
        <f t="shared" si="0"/>
        <v>112.53999999999999</v>
      </c>
    </row>
    <row r="30" spans="1:5" s="3" customFormat="1" ht="47.25" customHeight="1">
      <c r="A30" s="6" t="s">
        <v>79</v>
      </c>
      <c r="B30" s="7" t="s">
        <v>82</v>
      </c>
      <c r="C30" s="36">
        <v>6200</v>
      </c>
      <c r="D30" s="36">
        <v>1519.49</v>
      </c>
      <c r="E30" s="41">
        <f t="shared" si="0"/>
        <v>24.507903225806452</v>
      </c>
    </row>
    <row r="31" spans="1:5" s="3" customFormat="1" ht="32.25" customHeight="1">
      <c r="A31" s="6" t="s">
        <v>81</v>
      </c>
      <c r="B31" s="7" t="s">
        <v>74</v>
      </c>
      <c r="C31" s="36">
        <v>6200</v>
      </c>
      <c r="D31" s="38">
        <v>1519.49</v>
      </c>
      <c r="E31" s="41">
        <f t="shared" si="0"/>
        <v>24.507903225806452</v>
      </c>
    </row>
    <row r="32" spans="1:5" s="3" customFormat="1" ht="30.75" customHeight="1">
      <c r="A32" s="6" t="s">
        <v>32</v>
      </c>
      <c r="B32" s="7" t="s">
        <v>4</v>
      </c>
      <c r="C32" s="36">
        <v>1300</v>
      </c>
      <c r="D32" s="38">
        <v>531.26</v>
      </c>
      <c r="E32" s="41">
        <f t="shared" si="0"/>
        <v>40.86615384615385</v>
      </c>
    </row>
    <row r="33" spans="1:5" s="24" customFormat="1" ht="17.25" customHeight="1">
      <c r="A33" s="5" t="s">
        <v>33</v>
      </c>
      <c r="B33" s="11" t="s">
        <v>180</v>
      </c>
      <c r="C33" s="34">
        <f>SUM(C34)</f>
        <v>1800</v>
      </c>
      <c r="D33" s="34">
        <f>SUM(D34)</f>
        <v>998.68</v>
      </c>
      <c r="E33" s="40">
        <f t="shared" si="0"/>
        <v>55.482222222222219</v>
      </c>
    </row>
    <row r="34" spans="1:5" s="3" customFormat="1" ht="21" customHeight="1">
      <c r="A34" s="6" t="s">
        <v>34</v>
      </c>
      <c r="B34" s="7" t="s">
        <v>5</v>
      </c>
      <c r="C34" s="36">
        <v>1800</v>
      </c>
      <c r="D34" s="38">
        <v>998.68</v>
      </c>
      <c r="E34" s="41">
        <f t="shared" si="0"/>
        <v>55.482222222222219</v>
      </c>
    </row>
    <row r="35" spans="1:5" s="24" customFormat="1" ht="31.5">
      <c r="A35" s="5" t="s">
        <v>35</v>
      </c>
      <c r="B35" s="11" t="s">
        <v>179</v>
      </c>
      <c r="C35" s="34">
        <f>SUM(C36)</f>
        <v>32660</v>
      </c>
      <c r="D35" s="34">
        <f>SUM(D36)</f>
        <v>6682.3700000000008</v>
      </c>
      <c r="E35" s="43">
        <f t="shared" si="0"/>
        <v>20.460410287813843</v>
      </c>
    </row>
    <row r="36" spans="1:5" s="3" customFormat="1" ht="33.75" customHeight="1">
      <c r="A36" s="14" t="s">
        <v>60</v>
      </c>
      <c r="B36" s="18" t="s">
        <v>61</v>
      </c>
      <c r="C36" s="44">
        <f>SUM(C37:C38)</f>
        <v>32660</v>
      </c>
      <c r="D36" s="44">
        <f>SUM(D37:D40)</f>
        <v>6682.3700000000008</v>
      </c>
      <c r="E36" s="41">
        <f t="shared" si="0"/>
        <v>20.460410287813843</v>
      </c>
    </row>
    <row r="37" spans="1:5" s="3" customFormat="1" ht="33.75" customHeight="1">
      <c r="A37" s="14" t="s">
        <v>75</v>
      </c>
      <c r="B37" s="18" t="s">
        <v>61</v>
      </c>
      <c r="C37" s="44">
        <v>1000</v>
      </c>
      <c r="D37" s="38">
        <v>221.92</v>
      </c>
      <c r="E37" s="41">
        <f t="shared" si="0"/>
        <v>22.191999999999997</v>
      </c>
    </row>
    <row r="38" spans="1:5" s="3" customFormat="1" ht="32.25" customHeight="1">
      <c r="A38" s="14" t="s">
        <v>62</v>
      </c>
      <c r="B38" s="18" t="s">
        <v>61</v>
      </c>
      <c r="C38" s="44">
        <v>31660</v>
      </c>
      <c r="D38" s="44">
        <v>6368.22</v>
      </c>
      <c r="E38" s="41">
        <f t="shared" si="0"/>
        <v>20.114403032217311</v>
      </c>
    </row>
    <row r="39" spans="1:5" s="3" customFormat="1" ht="31.5" customHeight="1">
      <c r="A39" s="14" t="s">
        <v>191</v>
      </c>
      <c r="B39" s="18" t="s">
        <v>61</v>
      </c>
      <c r="C39" s="44">
        <v>0</v>
      </c>
      <c r="D39" s="44">
        <v>4.8</v>
      </c>
      <c r="E39" s="41" t="s">
        <v>192</v>
      </c>
    </row>
    <row r="40" spans="1:5" s="3" customFormat="1" ht="33" customHeight="1">
      <c r="A40" s="14" t="s">
        <v>189</v>
      </c>
      <c r="B40" s="18" t="s">
        <v>190</v>
      </c>
      <c r="C40" s="44">
        <v>0</v>
      </c>
      <c r="D40" s="44">
        <v>87.43</v>
      </c>
      <c r="E40" s="41" t="s">
        <v>192</v>
      </c>
    </row>
    <row r="41" spans="1:5" s="24" customFormat="1" ht="32.25" customHeight="1">
      <c r="A41" s="5" t="s">
        <v>36</v>
      </c>
      <c r="B41" s="11" t="s">
        <v>178</v>
      </c>
      <c r="C41" s="45">
        <f>SUM(C42+C45)</f>
        <v>12301</v>
      </c>
      <c r="D41" s="45">
        <f>SUM(D42+D45)</f>
        <v>4473.43</v>
      </c>
      <c r="E41" s="46">
        <f t="shared" si="0"/>
        <v>36.366392976180798</v>
      </c>
    </row>
    <row r="42" spans="1:5" s="3" customFormat="1" ht="82.9" customHeight="1">
      <c r="A42" s="8" t="s">
        <v>42</v>
      </c>
      <c r="B42" s="9" t="s">
        <v>45</v>
      </c>
      <c r="C42" s="47">
        <f>SUM(C43)</f>
        <v>10391</v>
      </c>
      <c r="D42" s="47">
        <f>SUM(D43)</f>
        <v>4410.91</v>
      </c>
      <c r="E42" s="48">
        <f t="shared" si="0"/>
        <v>42.449331151958425</v>
      </c>
    </row>
    <row r="43" spans="1:5" s="3" customFormat="1" ht="96" customHeight="1">
      <c r="A43" s="8" t="s">
        <v>63</v>
      </c>
      <c r="B43" s="9" t="s">
        <v>46</v>
      </c>
      <c r="C43" s="47">
        <v>10391</v>
      </c>
      <c r="D43" s="47">
        <v>4410.91</v>
      </c>
      <c r="E43" s="48">
        <f t="shared" si="0"/>
        <v>42.449331151958425</v>
      </c>
    </row>
    <row r="44" spans="1:5" s="3" customFormat="1" ht="95.25" customHeight="1">
      <c r="A44" s="8" t="s">
        <v>64</v>
      </c>
      <c r="B44" s="9" t="s">
        <v>47</v>
      </c>
      <c r="C44" s="47">
        <v>10391</v>
      </c>
      <c r="D44" s="47">
        <v>4410.91</v>
      </c>
      <c r="E44" s="49">
        <f t="shared" si="0"/>
        <v>42.449331151958425</v>
      </c>
    </row>
    <row r="45" spans="1:5" s="3" customFormat="1" ht="78.75" customHeight="1">
      <c r="A45" s="6" t="s">
        <v>37</v>
      </c>
      <c r="B45" s="7" t="s">
        <v>49</v>
      </c>
      <c r="C45" s="47">
        <f>SUM(C46:C47)</f>
        <v>1910</v>
      </c>
      <c r="D45" s="47">
        <f>SUM(D46:D47)</f>
        <v>62.519999999999996</v>
      </c>
      <c r="E45" s="49">
        <f t="shared" si="0"/>
        <v>3.2732984293193712</v>
      </c>
    </row>
    <row r="46" spans="1:5" s="3" customFormat="1" ht="49.5" customHeight="1">
      <c r="A46" s="6" t="s">
        <v>38</v>
      </c>
      <c r="B46" s="7" t="s">
        <v>15</v>
      </c>
      <c r="C46" s="47">
        <v>650</v>
      </c>
      <c r="D46" s="42">
        <v>25.2</v>
      </c>
      <c r="E46" s="49">
        <f t="shared" si="0"/>
        <v>3.8769230769230769</v>
      </c>
    </row>
    <row r="47" spans="1:5" s="3" customFormat="1" ht="48" customHeight="1">
      <c r="A47" s="6" t="s">
        <v>48</v>
      </c>
      <c r="B47" s="7" t="s">
        <v>50</v>
      </c>
      <c r="C47" s="47">
        <v>1260</v>
      </c>
      <c r="D47" s="42">
        <v>37.32</v>
      </c>
      <c r="E47" s="49" t="s">
        <v>192</v>
      </c>
    </row>
    <row r="48" spans="1:5" s="24" customFormat="1" ht="17.25" customHeight="1">
      <c r="A48" s="5" t="s">
        <v>39</v>
      </c>
      <c r="B48" s="11" t="s">
        <v>177</v>
      </c>
      <c r="C48" s="45">
        <v>14600</v>
      </c>
      <c r="D48" s="45">
        <v>2952.28</v>
      </c>
      <c r="E48" s="35">
        <f t="shared" si="0"/>
        <v>20.221095890410957</v>
      </c>
    </row>
    <row r="49" spans="1:5" s="24" customFormat="1" ht="17.25" customHeight="1">
      <c r="A49" s="5" t="s">
        <v>195</v>
      </c>
      <c r="B49" s="11" t="s">
        <v>196</v>
      </c>
      <c r="C49" s="45">
        <v>0</v>
      </c>
      <c r="D49" s="45">
        <v>291.52</v>
      </c>
      <c r="E49" s="50" t="s">
        <v>192</v>
      </c>
    </row>
    <row r="50" spans="1:5" s="24" customFormat="1" ht="20.25" customHeight="1">
      <c r="A50" s="5" t="s">
        <v>40</v>
      </c>
      <c r="B50" s="4" t="s">
        <v>10</v>
      </c>
      <c r="C50" s="45">
        <f>SUM(C51+C97+C101)</f>
        <v>1077750.5</v>
      </c>
      <c r="D50" s="45">
        <f>SUM(D51+D97+D101)</f>
        <v>149508.97999999998</v>
      </c>
      <c r="E50" s="46">
        <f t="shared" si="0"/>
        <v>13.87231831486044</v>
      </c>
    </row>
    <row r="51" spans="1:5" s="24" customFormat="1" ht="33.75" customHeight="1">
      <c r="A51" s="5" t="s">
        <v>41</v>
      </c>
      <c r="B51" s="4" t="s">
        <v>176</v>
      </c>
      <c r="C51" s="45">
        <f>SUM(C55+C53+C71+C94)</f>
        <v>1165275.51</v>
      </c>
      <c r="D51" s="45">
        <f>SUM(D55+D53+D71+D94)</f>
        <v>232950.66999999998</v>
      </c>
      <c r="E51" s="46">
        <f t="shared" si="0"/>
        <v>19.991037999245346</v>
      </c>
    </row>
    <row r="52" spans="1:5" s="24" customFormat="1" ht="32.25" customHeight="1">
      <c r="A52" s="5" t="s">
        <v>97</v>
      </c>
      <c r="B52" s="26" t="s">
        <v>94</v>
      </c>
      <c r="C52" s="45">
        <f>SUM(C53)</f>
        <v>201181.79</v>
      </c>
      <c r="D52" s="45">
        <f>SUM(D53)</f>
        <v>50295.44</v>
      </c>
      <c r="E52" s="46">
        <f t="shared" si="0"/>
        <v>24.999996272028397</v>
      </c>
    </row>
    <row r="53" spans="1:5" s="3" customFormat="1" ht="32.25" customHeight="1">
      <c r="A53" s="14" t="s">
        <v>145</v>
      </c>
      <c r="B53" s="18" t="s">
        <v>146</v>
      </c>
      <c r="C53" s="36">
        <f>SUM(C54)</f>
        <v>201181.79</v>
      </c>
      <c r="D53" s="36">
        <f>SUM(D54)</f>
        <v>50295.44</v>
      </c>
      <c r="E53" s="39">
        <f t="shared" si="0"/>
        <v>24.999996272028397</v>
      </c>
    </row>
    <row r="54" spans="1:5" s="3" customFormat="1" ht="30.75" customHeight="1">
      <c r="A54" s="14" t="s">
        <v>147</v>
      </c>
      <c r="B54" s="18" t="s">
        <v>148</v>
      </c>
      <c r="C54" s="36">
        <v>201181.79</v>
      </c>
      <c r="D54" s="38">
        <v>50295.44</v>
      </c>
      <c r="E54" s="39">
        <f t="shared" si="0"/>
        <v>24.999996272028397</v>
      </c>
    </row>
    <row r="55" spans="1:5" s="24" customFormat="1" ht="33" customHeight="1">
      <c r="A55" s="5" t="s">
        <v>96</v>
      </c>
      <c r="B55" s="26" t="s">
        <v>95</v>
      </c>
      <c r="C55" s="34">
        <f>C56+C62+C64+C68+C58+C60+C66</f>
        <v>276212.16000000003</v>
      </c>
      <c r="D55" s="34">
        <f>D56+D62+D64+D68+D58+D60+D66</f>
        <v>19339</v>
      </c>
      <c r="E55" s="50">
        <f t="shared" si="0"/>
        <v>7.0015020337989453</v>
      </c>
    </row>
    <row r="56" spans="1:5" s="3" customFormat="1" ht="96" customHeight="1">
      <c r="A56" s="6" t="s">
        <v>98</v>
      </c>
      <c r="B56" s="19" t="s">
        <v>100</v>
      </c>
      <c r="C56" s="36">
        <f>SUM(C57)</f>
        <v>54000</v>
      </c>
      <c r="D56" s="36">
        <f>SUM(D57)</f>
        <v>0</v>
      </c>
      <c r="E56" s="49" t="s">
        <v>192</v>
      </c>
    </row>
    <row r="57" spans="1:5" s="3" customFormat="1" ht="94.5" customHeight="1">
      <c r="A57" s="6" t="s">
        <v>99</v>
      </c>
      <c r="B57" s="18" t="s">
        <v>101</v>
      </c>
      <c r="C57" s="36">
        <f>69200-15200</f>
        <v>54000</v>
      </c>
      <c r="D57" s="42">
        <v>0</v>
      </c>
      <c r="E57" s="49" t="s">
        <v>192</v>
      </c>
    </row>
    <row r="58" spans="1:5" s="3" customFormat="1" ht="79.5" customHeight="1">
      <c r="A58" s="15" t="s">
        <v>150</v>
      </c>
      <c r="B58" s="20" t="s">
        <v>167</v>
      </c>
      <c r="C58" s="36">
        <f>SUM(C59)</f>
        <v>4101.6400000000003</v>
      </c>
      <c r="D58" s="36">
        <f>SUM(D59)</f>
        <v>0</v>
      </c>
      <c r="E58" s="49" t="s">
        <v>192</v>
      </c>
    </row>
    <row r="59" spans="1:5" s="3" customFormat="1" ht="81" customHeight="1">
      <c r="A59" s="15" t="s">
        <v>151</v>
      </c>
      <c r="B59" s="20" t="s">
        <v>166</v>
      </c>
      <c r="C59" s="36">
        <v>4101.6400000000003</v>
      </c>
      <c r="D59" s="42">
        <v>0</v>
      </c>
      <c r="E59" s="49" t="s">
        <v>192</v>
      </c>
    </row>
    <row r="60" spans="1:5" s="3" customFormat="1" ht="47.25" customHeight="1">
      <c r="A60" s="15" t="s">
        <v>152</v>
      </c>
      <c r="B60" s="9" t="s">
        <v>154</v>
      </c>
      <c r="C60" s="36">
        <f>SUM(C61)</f>
        <v>54391.12</v>
      </c>
      <c r="D60" s="36">
        <f>SUM(D61)</f>
        <v>0</v>
      </c>
      <c r="E60" s="49" t="s">
        <v>192</v>
      </c>
    </row>
    <row r="61" spans="1:5" s="3" customFormat="1" ht="45.75" customHeight="1">
      <c r="A61" s="15" t="s">
        <v>153</v>
      </c>
      <c r="B61" s="20" t="s">
        <v>155</v>
      </c>
      <c r="C61" s="36">
        <f>2691.13+1606.31+55455.4-4126.72-1235</f>
        <v>54391.12</v>
      </c>
      <c r="D61" s="42">
        <v>0</v>
      </c>
      <c r="E61" s="49" t="s">
        <v>192</v>
      </c>
    </row>
    <row r="62" spans="1:5" s="3" customFormat="1" ht="49.5" customHeight="1">
      <c r="A62" s="16" t="s">
        <v>102</v>
      </c>
      <c r="B62" s="21" t="s">
        <v>89</v>
      </c>
      <c r="C62" s="51">
        <f>SUM(C63)</f>
        <v>4783.33</v>
      </c>
      <c r="D62" s="51">
        <f>SUM(D63)</f>
        <v>0</v>
      </c>
      <c r="E62" s="49" t="s">
        <v>192</v>
      </c>
    </row>
    <row r="63" spans="1:5" s="3" customFormat="1" ht="48" customHeight="1">
      <c r="A63" s="16" t="s">
        <v>103</v>
      </c>
      <c r="B63" s="21" t="s">
        <v>88</v>
      </c>
      <c r="C63" s="51">
        <f>5133.33-350</f>
        <v>4783.33</v>
      </c>
      <c r="D63" s="42">
        <v>0</v>
      </c>
      <c r="E63" s="49" t="s">
        <v>192</v>
      </c>
    </row>
    <row r="64" spans="1:5" s="3" customFormat="1" ht="18.75" customHeight="1">
      <c r="A64" s="16" t="s">
        <v>104</v>
      </c>
      <c r="B64" s="22" t="s">
        <v>106</v>
      </c>
      <c r="C64" s="51">
        <f>SUM(C65)</f>
        <v>521.22</v>
      </c>
      <c r="D64" s="51">
        <f>SUM(D65)</f>
        <v>0</v>
      </c>
      <c r="E64" s="49" t="s">
        <v>192</v>
      </c>
    </row>
    <row r="65" spans="1:5" s="3" customFormat="1" ht="31.5" customHeight="1">
      <c r="A65" s="16" t="s">
        <v>105</v>
      </c>
      <c r="B65" s="22" t="s">
        <v>107</v>
      </c>
      <c r="C65" s="51">
        <v>521.22</v>
      </c>
      <c r="D65" s="42">
        <v>0</v>
      </c>
      <c r="E65" s="49" t="s">
        <v>192</v>
      </c>
    </row>
    <row r="66" spans="1:5" s="3" customFormat="1" ht="49.9" customHeight="1">
      <c r="A66" s="15" t="s">
        <v>156</v>
      </c>
      <c r="B66" s="9" t="s">
        <v>158</v>
      </c>
      <c r="C66" s="51">
        <f>SUM(C67)</f>
        <v>40000</v>
      </c>
      <c r="D66" s="51">
        <f>SUM(D67)</f>
        <v>0</v>
      </c>
      <c r="E66" s="49" t="s">
        <v>192</v>
      </c>
    </row>
    <row r="67" spans="1:5" s="3" customFormat="1" ht="63" customHeight="1">
      <c r="A67" s="15" t="s">
        <v>157</v>
      </c>
      <c r="B67" s="9" t="s">
        <v>159</v>
      </c>
      <c r="C67" s="51">
        <v>40000</v>
      </c>
      <c r="D67" s="42">
        <v>0</v>
      </c>
      <c r="E67" s="49" t="s">
        <v>192</v>
      </c>
    </row>
    <row r="68" spans="1:5" s="3" customFormat="1" ht="15.75" customHeight="1">
      <c r="A68" s="8" t="s">
        <v>108</v>
      </c>
      <c r="B68" s="8" t="s">
        <v>7</v>
      </c>
      <c r="C68" s="47">
        <f>SUM(C69)</f>
        <v>118414.85</v>
      </c>
      <c r="D68" s="47">
        <f>SUM(D69)</f>
        <v>19339</v>
      </c>
      <c r="E68" s="49">
        <f t="shared" si="0"/>
        <v>16.331566522273178</v>
      </c>
    </row>
    <row r="69" spans="1:5" s="3" customFormat="1" ht="18.75" customHeight="1">
      <c r="A69" s="8" t="s">
        <v>109</v>
      </c>
      <c r="B69" s="9" t="s">
        <v>110</v>
      </c>
      <c r="C69" s="47">
        <f>165834.03-55455.4+8036.22</f>
        <v>118414.85</v>
      </c>
      <c r="D69" s="47">
        <v>19339</v>
      </c>
      <c r="E69" s="49">
        <f t="shared" si="0"/>
        <v>16.331566522273178</v>
      </c>
    </row>
    <row r="70" spans="1:5" s="3" customFormat="1" ht="48" customHeight="1">
      <c r="A70" s="8" t="s">
        <v>111</v>
      </c>
      <c r="B70" s="9" t="s">
        <v>112</v>
      </c>
      <c r="C70" s="47">
        <v>77356</v>
      </c>
      <c r="D70" s="47">
        <v>19339</v>
      </c>
      <c r="E70" s="49">
        <f t="shared" si="0"/>
        <v>25</v>
      </c>
    </row>
    <row r="71" spans="1:5" s="24" customFormat="1" ht="33" customHeight="1">
      <c r="A71" s="5" t="s">
        <v>114</v>
      </c>
      <c r="B71" s="4" t="s">
        <v>113</v>
      </c>
      <c r="C71" s="34">
        <f>SUM(C72+C74+C76+C78+C80+C82+C84+C86+C88+C92+C90)</f>
        <v>684168.33</v>
      </c>
      <c r="D71" s="34">
        <f>SUM(D72+D74+D76+D78+D80+D82+D84+D86+D88+D92+D90)</f>
        <v>162948.21</v>
      </c>
      <c r="E71" s="40">
        <f t="shared" si="0"/>
        <v>23.81697644496348</v>
      </c>
    </row>
    <row r="72" spans="1:5" s="3" customFormat="1" ht="47.25" customHeight="1">
      <c r="A72" s="6" t="s">
        <v>116</v>
      </c>
      <c r="B72" s="7" t="s">
        <v>11</v>
      </c>
      <c r="C72" s="36">
        <f>SUM(C73)</f>
        <v>349820.47</v>
      </c>
      <c r="D72" s="36">
        <f>SUM(D73)</f>
        <v>68182.67</v>
      </c>
      <c r="E72" s="39">
        <f t="shared" si="0"/>
        <v>19.490760503523422</v>
      </c>
    </row>
    <row r="73" spans="1:5" s="3" customFormat="1" ht="33" customHeight="1">
      <c r="A73" s="6" t="s">
        <v>115</v>
      </c>
      <c r="B73" s="7" t="s">
        <v>12</v>
      </c>
      <c r="C73" s="36">
        <f>345077.86+2.48+479+21.7+4239.43</f>
        <v>349820.47</v>
      </c>
      <c r="D73" s="36">
        <v>68182.67</v>
      </c>
      <c r="E73" s="39">
        <f t="shared" si="0"/>
        <v>19.490760503523422</v>
      </c>
    </row>
    <row r="74" spans="1:5" s="3" customFormat="1" ht="79.5" customHeight="1">
      <c r="A74" s="6" t="s">
        <v>117</v>
      </c>
      <c r="B74" s="9" t="s">
        <v>86</v>
      </c>
      <c r="C74" s="36">
        <f>SUM(C75)</f>
        <v>13391.95</v>
      </c>
      <c r="D74" s="36">
        <f>SUM(D75)</f>
        <v>2558.14</v>
      </c>
      <c r="E74" s="39">
        <f t="shared" si="0"/>
        <v>19.102072513711594</v>
      </c>
    </row>
    <row r="75" spans="1:5" s="3" customFormat="1" ht="78.75" customHeight="1">
      <c r="A75" s="6" t="s">
        <v>118</v>
      </c>
      <c r="B75" s="7" t="s">
        <v>83</v>
      </c>
      <c r="C75" s="36">
        <v>13391.95</v>
      </c>
      <c r="D75" s="36">
        <v>2558.14</v>
      </c>
      <c r="E75" s="39">
        <f t="shared" si="0"/>
        <v>19.102072513711594</v>
      </c>
    </row>
    <row r="76" spans="1:5" s="3" customFormat="1" ht="67.900000000000006" customHeight="1">
      <c r="A76" s="8" t="s">
        <v>120</v>
      </c>
      <c r="B76" s="7" t="s">
        <v>122</v>
      </c>
      <c r="C76" s="36">
        <f>SUM(C77)</f>
        <v>25081.34</v>
      </c>
      <c r="D76" s="36">
        <f>SUM(D77)</f>
        <v>6821.1</v>
      </c>
      <c r="E76" s="39">
        <f t="shared" ref="E76:E103" si="1">D76/C76*100</f>
        <v>27.195915369752971</v>
      </c>
    </row>
    <row r="77" spans="1:5" s="3" customFormat="1" ht="61.5" customHeight="1">
      <c r="A77" s="8" t="s">
        <v>119</v>
      </c>
      <c r="B77" s="7" t="s">
        <v>121</v>
      </c>
      <c r="C77" s="36">
        <v>25081.34</v>
      </c>
      <c r="D77" s="36">
        <v>6821.1</v>
      </c>
      <c r="E77" s="39">
        <f t="shared" si="1"/>
        <v>27.195915369752971</v>
      </c>
    </row>
    <row r="78" spans="1:5" s="3" customFormat="1" ht="47.25" customHeight="1">
      <c r="A78" s="8" t="s">
        <v>124</v>
      </c>
      <c r="B78" s="7" t="s">
        <v>84</v>
      </c>
      <c r="C78" s="36">
        <f>SUM(C79)</f>
        <v>18.239999999999998</v>
      </c>
      <c r="D78" s="36">
        <f>SUM(D79)</f>
        <v>0</v>
      </c>
      <c r="E78" s="39" t="s">
        <v>192</v>
      </c>
    </row>
    <row r="79" spans="1:5" s="3" customFormat="1" ht="62.25" customHeight="1">
      <c r="A79" s="8" t="s">
        <v>123</v>
      </c>
      <c r="B79" s="9" t="s">
        <v>149</v>
      </c>
      <c r="C79" s="36">
        <v>18.239999999999998</v>
      </c>
      <c r="D79" s="42">
        <v>0</v>
      </c>
      <c r="E79" s="39" t="s">
        <v>192</v>
      </c>
    </row>
    <row r="80" spans="1:5" s="3" customFormat="1" ht="63" customHeight="1">
      <c r="A80" s="8" t="s">
        <v>125</v>
      </c>
      <c r="B80" s="9" t="s">
        <v>76</v>
      </c>
      <c r="C80" s="36">
        <f>SUM(C81)</f>
        <v>4771.29</v>
      </c>
      <c r="D80" s="36">
        <f>SUM(D81)</f>
        <v>4771.29</v>
      </c>
      <c r="E80" s="39">
        <f>D80/C80*100</f>
        <v>100</v>
      </c>
    </row>
    <row r="81" spans="1:5" s="3" customFormat="1" ht="64.5" customHeight="1">
      <c r="A81" s="8" t="s">
        <v>126</v>
      </c>
      <c r="B81" s="9" t="s">
        <v>77</v>
      </c>
      <c r="C81" s="36">
        <f>4662.3+108.99</f>
        <v>4771.29</v>
      </c>
      <c r="D81" s="36">
        <v>4771.29</v>
      </c>
      <c r="E81" s="39">
        <f>D81/C81*100</f>
        <v>100</v>
      </c>
    </row>
    <row r="82" spans="1:5" s="3" customFormat="1" ht="33" customHeight="1">
      <c r="A82" s="8" t="s">
        <v>127</v>
      </c>
      <c r="B82" s="9" t="s">
        <v>43</v>
      </c>
      <c r="C82" s="36">
        <f>SUM(C83)</f>
        <v>36394.1</v>
      </c>
      <c r="D82" s="36">
        <f>SUM(D83)</f>
        <v>13671.2</v>
      </c>
      <c r="E82" s="39">
        <f t="shared" ref="E82:E85" si="2">D82/C82*100</f>
        <v>37.564330482138594</v>
      </c>
    </row>
    <row r="83" spans="1:5" s="3" customFormat="1" ht="33.75" customHeight="1">
      <c r="A83" s="8" t="s">
        <v>128</v>
      </c>
      <c r="B83" s="9" t="s">
        <v>44</v>
      </c>
      <c r="C83" s="36">
        <v>36394.1</v>
      </c>
      <c r="D83" s="36">
        <v>13671.2</v>
      </c>
      <c r="E83" s="39">
        <f t="shared" si="2"/>
        <v>37.564330482138594</v>
      </c>
    </row>
    <row r="84" spans="1:5" s="3" customFormat="1" ht="69" customHeight="1">
      <c r="A84" s="8" t="s">
        <v>132</v>
      </c>
      <c r="B84" s="9" t="s">
        <v>129</v>
      </c>
      <c r="C84" s="36">
        <f>SUM(C85)</f>
        <v>359.71</v>
      </c>
      <c r="D84" s="36">
        <f>SUM(D85)</f>
        <v>277.73</v>
      </c>
      <c r="E84" s="39">
        <f t="shared" si="2"/>
        <v>77.209418698395936</v>
      </c>
    </row>
    <row r="85" spans="1:5" s="3" customFormat="1" ht="80.25" customHeight="1">
      <c r="A85" s="8" t="s">
        <v>131</v>
      </c>
      <c r="B85" s="9" t="s">
        <v>130</v>
      </c>
      <c r="C85" s="36">
        <f>243.7+116.01</f>
        <v>359.71</v>
      </c>
      <c r="D85" s="36">
        <v>277.73</v>
      </c>
      <c r="E85" s="39">
        <f t="shared" si="2"/>
        <v>77.209418698395936</v>
      </c>
    </row>
    <row r="86" spans="1:5" s="3" customFormat="1" ht="51.6" customHeight="1">
      <c r="A86" s="8" t="s">
        <v>133</v>
      </c>
      <c r="B86" s="9" t="s">
        <v>85</v>
      </c>
      <c r="C86" s="36">
        <f>SUM(C87)</f>
        <v>10.3</v>
      </c>
      <c r="D86" s="36">
        <f>SUM(D87)</f>
        <v>0</v>
      </c>
      <c r="E86" s="39" t="s">
        <v>192</v>
      </c>
    </row>
    <row r="87" spans="1:5" s="3" customFormat="1" ht="63" customHeight="1">
      <c r="A87" s="8" t="s">
        <v>134</v>
      </c>
      <c r="B87" s="9" t="s">
        <v>78</v>
      </c>
      <c r="C87" s="36">
        <v>10.3</v>
      </c>
      <c r="D87" s="36">
        <v>0</v>
      </c>
      <c r="E87" s="39" t="s">
        <v>192</v>
      </c>
    </row>
    <row r="88" spans="1:5" s="3" customFormat="1" ht="93.75" customHeight="1">
      <c r="A88" s="6" t="s">
        <v>135</v>
      </c>
      <c r="B88" s="23" t="s">
        <v>87</v>
      </c>
      <c r="C88" s="36">
        <f>SUM(C89)</f>
        <v>32777.9</v>
      </c>
      <c r="D88" s="36">
        <f>SUM(D89)</f>
        <v>9587.3700000000008</v>
      </c>
      <c r="E88" s="39">
        <f t="shared" si="1"/>
        <v>29.249494323919471</v>
      </c>
    </row>
    <row r="89" spans="1:5" s="3" customFormat="1" ht="99.6" customHeight="1">
      <c r="A89" s="6" t="s">
        <v>136</v>
      </c>
      <c r="B89" s="7" t="s">
        <v>186</v>
      </c>
      <c r="C89" s="36">
        <v>32777.9</v>
      </c>
      <c r="D89" s="36">
        <v>9587.3700000000008</v>
      </c>
      <c r="E89" s="39">
        <f t="shared" si="1"/>
        <v>29.249494323919471</v>
      </c>
    </row>
    <row r="90" spans="1:5" s="3" customFormat="1" ht="63.75" customHeight="1">
      <c r="A90" s="15" t="s">
        <v>160</v>
      </c>
      <c r="B90" s="9" t="s">
        <v>162</v>
      </c>
      <c r="C90" s="36">
        <f>SUM(C91)</f>
        <v>2280.14</v>
      </c>
      <c r="D90" s="36">
        <f>SUM(D91)</f>
        <v>310.56</v>
      </c>
      <c r="E90" s="39">
        <f t="shared" si="1"/>
        <v>13.620216302507743</v>
      </c>
    </row>
    <row r="91" spans="1:5" s="3" customFormat="1" ht="52.15" customHeight="1">
      <c r="A91" s="6" t="s">
        <v>161</v>
      </c>
      <c r="B91" s="9" t="s">
        <v>163</v>
      </c>
      <c r="C91" s="36">
        <v>2280.14</v>
      </c>
      <c r="D91" s="38">
        <v>310.56</v>
      </c>
      <c r="E91" s="39">
        <f t="shared" si="1"/>
        <v>13.620216302507743</v>
      </c>
    </row>
    <row r="92" spans="1:5" s="3" customFormat="1" ht="21" customHeight="1">
      <c r="A92" s="6" t="s">
        <v>138</v>
      </c>
      <c r="B92" s="9" t="s">
        <v>139</v>
      </c>
      <c r="C92" s="36">
        <f>SUM(C93)</f>
        <v>219262.89</v>
      </c>
      <c r="D92" s="36">
        <f>SUM(D93)</f>
        <v>56768.15</v>
      </c>
      <c r="E92" s="39">
        <f t="shared" si="1"/>
        <v>25.890450499854307</v>
      </c>
    </row>
    <row r="93" spans="1:5" s="3" customFormat="1" ht="21" customHeight="1">
      <c r="A93" s="6" t="s">
        <v>137</v>
      </c>
      <c r="B93" s="9" t="s">
        <v>140</v>
      </c>
      <c r="C93" s="36">
        <f>223013.44+188.79-3939.34</f>
        <v>219262.89</v>
      </c>
      <c r="D93" s="36">
        <v>56768.15</v>
      </c>
      <c r="E93" s="39">
        <f t="shared" si="1"/>
        <v>25.890450499854307</v>
      </c>
    </row>
    <row r="94" spans="1:5" s="3" customFormat="1" ht="18" customHeight="1">
      <c r="A94" s="17" t="s">
        <v>141</v>
      </c>
      <c r="B94" s="7" t="s">
        <v>142</v>
      </c>
      <c r="C94" s="36">
        <f>SUM(C95)</f>
        <v>3713.2299999999996</v>
      </c>
      <c r="D94" s="36">
        <f>SUM(D95)</f>
        <v>368.02</v>
      </c>
      <c r="E94" s="39">
        <f t="shared" si="1"/>
        <v>9.9110477939691322</v>
      </c>
    </row>
    <row r="95" spans="1:5" s="3" customFormat="1" ht="29.25" customHeight="1">
      <c r="A95" s="8" t="s">
        <v>143</v>
      </c>
      <c r="B95" s="9" t="s">
        <v>66</v>
      </c>
      <c r="C95" s="36">
        <f>SUM(C96)</f>
        <v>3713.2299999999996</v>
      </c>
      <c r="D95" s="36">
        <v>368.02</v>
      </c>
      <c r="E95" s="39">
        <f t="shared" si="1"/>
        <v>9.9110477939691322</v>
      </c>
    </row>
    <row r="96" spans="1:5" s="3" customFormat="1" ht="32.25" customHeight="1">
      <c r="A96" s="8" t="s">
        <v>144</v>
      </c>
      <c r="B96" s="9" t="s">
        <v>65</v>
      </c>
      <c r="C96" s="36">
        <f>1984.96+2038.04+69.14+21.09-400</f>
        <v>3713.2299999999996</v>
      </c>
      <c r="D96" s="38">
        <v>368.02</v>
      </c>
      <c r="E96" s="39">
        <f t="shared" si="1"/>
        <v>9.9110477939691322</v>
      </c>
    </row>
    <row r="97" spans="1:5" s="24" customFormat="1" ht="18" customHeight="1">
      <c r="A97" s="10" t="s">
        <v>90</v>
      </c>
      <c r="B97" s="11" t="s">
        <v>187</v>
      </c>
      <c r="C97" s="45">
        <f t="shared" ref="C97:D99" si="3">SUM(C98)</f>
        <v>90</v>
      </c>
      <c r="D97" s="45">
        <f t="shared" si="3"/>
        <v>5</v>
      </c>
      <c r="E97" s="35">
        <f t="shared" si="1"/>
        <v>5.5555555555555554</v>
      </c>
    </row>
    <row r="98" spans="1:5" s="3" customFormat="1" ht="31.5" customHeight="1">
      <c r="A98" s="8" t="s">
        <v>91</v>
      </c>
      <c r="B98" s="9" t="s">
        <v>72</v>
      </c>
      <c r="C98" s="47">
        <f t="shared" si="3"/>
        <v>90</v>
      </c>
      <c r="D98" s="47">
        <f t="shared" si="3"/>
        <v>5</v>
      </c>
      <c r="E98" s="39">
        <f t="shared" si="1"/>
        <v>5.5555555555555554</v>
      </c>
    </row>
    <row r="99" spans="1:5" s="3" customFormat="1" ht="47.25" customHeight="1">
      <c r="A99" s="8" t="s">
        <v>92</v>
      </c>
      <c r="B99" s="9" t="s">
        <v>73</v>
      </c>
      <c r="C99" s="47">
        <f t="shared" si="3"/>
        <v>90</v>
      </c>
      <c r="D99" s="47">
        <f t="shared" si="3"/>
        <v>5</v>
      </c>
      <c r="E99" s="39">
        <f t="shared" si="1"/>
        <v>5.5555555555555554</v>
      </c>
    </row>
    <row r="100" spans="1:5" s="3" customFormat="1" ht="45.75" customHeight="1">
      <c r="A100" s="8" t="s">
        <v>93</v>
      </c>
      <c r="B100" s="9" t="s">
        <v>73</v>
      </c>
      <c r="C100" s="47">
        <v>90</v>
      </c>
      <c r="D100" s="42">
        <v>5</v>
      </c>
      <c r="E100" s="39">
        <f t="shared" si="1"/>
        <v>5.5555555555555554</v>
      </c>
    </row>
    <row r="101" spans="1:5" s="24" customFormat="1" ht="47.25" customHeight="1">
      <c r="A101" s="27" t="s">
        <v>164</v>
      </c>
      <c r="B101" s="28" t="s">
        <v>188</v>
      </c>
      <c r="C101" s="45">
        <f>SUM(C102)</f>
        <v>-87615.01</v>
      </c>
      <c r="D101" s="45">
        <f>SUM(D102)</f>
        <v>-83446.69</v>
      </c>
      <c r="E101" s="35">
        <f t="shared" si="1"/>
        <v>95.242459026141759</v>
      </c>
    </row>
    <row r="102" spans="1:5" s="3" customFormat="1" ht="49.5" customHeight="1">
      <c r="A102" s="15" t="s">
        <v>168</v>
      </c>
      <c r="B102" s="9" t="s">
        <v>165</v>
      </c>
      <c r="C102" s="47">
        <v>-87615.01</v>
      </c>
      <c r="D102" s="47">
        <v>-83446.69</v>
      </c>
      <c r="E102" s="37">
        <f t="shared" si="1"/>
        <v>95.242459026141759</v>
      </c>
    </row>
    <row r="103" spans="1:5" ht="16.5" customHeight="1">
      <c r="A103" s="8"/>
      <c r="B103" s="29" t="s">
        <v>16</v>
      </c>
      <c r="C103" s="52">
        <f>SUM(C50+C7)</f>
        <v>1354689.5</v>
      </c>
      <c r="D103" s="53">
        <f>SUM(D50+D7)</f>
        <v>223624.28999999998</v>
      </c>
      <c r="E103" s="35">
        <f t="shared" si="1"/>
        <v>16.50742033506571</v>
      </c>
    </row>
  </sheetData>
  <mergeCells count="3">
    <mergeCell ref="A1:D1"/>
    <mergeCell ref="A2:D2"/>
    <mergeCell ref="A3:D3"/>
  </mergeCells>
  <phoneticPr fontId="0" type="noConversion"/>
  <pageMargins left="0.39370078740157483" right="0.19" top="0.43307086614173229" bottom="0.3937007874015748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Duma802</cp:lastModifiedBy>
  <cp:lastPrinted>2017-04-27T08:32:45Z</cp:lastPrinted>
  <dcterms:created xsi:type="dcterms:W3CDTF">1996-10-08T23:32:33Z</dcterms:created>
  <dcterms:modified xsi:type="dcterms:W3CDTF">2017-05-22T15:17:43Z</dcterms:modified>
</cp:coreProperties>
</file>